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thiago.teixeira\OneDrive - Centro Paula Souza (1)\2026 Araraquara\EDITAIS 2026\Rascunho\153-2026 ED-TECNOLOGIA E ENSAIOS DE MATERIAIS-GPI\"/>
    </mc:Choice>
  </mc:AlternateContent>
  <xr:revisionPtr revIDLastSave="1" documentId="14_{B37B5DB6-440C-41EB-A211-8EB56CDFE938}" xr6:coauthVersionLast="36" xr6:coauthVersionMax="47" xr10:uidLastSave="{E4B697AF-A032-4A67-99CC-29230C492CAE}"/>
  <bookViews>
    <workbookView xWindow="-120" yWindow="-120" windowWidth="29040" windowHeight="15840"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<sst xmlns="http://schemas.openxmlformats.org/spreadsheetml/2006/main" count="216" uniqueCount="180">
  <si>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</si>
  <si>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</si>
  <si>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</si>
  <si>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</si>
  <si>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</si>
  <si>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</si>
  <si>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</si>
  <si>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</si>
  <si>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</si>
  <si>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</si>
  <si>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</si>
  <si>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</si>
  <si>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</si>
  <si>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</si>
  <si>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</si>
  <si>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</si>
  <si>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</si>
  <si>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</si>
  <si>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</si>
  <si>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</si>
  <si>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</si>
  <si>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</si>
  <si>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</si>
  <si>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</si>
  <si>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</si>
  <si>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</si>
  <si>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</si>
  <si>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</si>
  <si>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</si>
  <si>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</si>
  <si>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</si>
  <si>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</si>
  <si>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</si>
  <si>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</si>
  <si>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</si>
  <si>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</si>
  <si>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</si>
  <si>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</si>
  <si>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</si>
  <si>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</si>
  <si>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</si>
  <si>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</si>
  <si>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</si>
  <si>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</si>
  <si>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</si>
  <si>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</si>
  <si>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</si>
  <si>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</si>
  <si>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</si>
  <si>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</si>
  <si>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</si>
  <si>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</si>
  <si>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</si>
  <si>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</si>
  <si>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</si>
  <si>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</si>
  <si>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</si>
  <si>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</si>
  <si>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</si>
  <si>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</si>
  <si>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</si>
  <si>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</si>
  <si>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</si>
  <si>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</si>
  <si>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</si>
  <si>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</si>
  <si>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</si>
  <si>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</si>
  <si>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</si>
  <si>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</si>
  <si>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</si>
  <si>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</si>
  <si>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</si>
  <si>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</si>
  <si>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</si>
  <si>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</si>
  <si>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</si>
  <si>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</si>
  <si>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</si>
  <si>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</si>
  <si>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</si>
  <si>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</si>
  <si>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</si>
  <si>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</si>
  <si>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</si>
  <si>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</si>
  <si>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</si>
  <si>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</si>
  <si>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</si>
  <si>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</si>
  <si>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</si>
  <si>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</si>
  <si>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</si>
  <si>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</si>
  <si>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</si>
  <si>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</si>
  <si>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</si>
  <si>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</si>
  <si>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</si>
  <si>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</si>
  <si>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</si>
  <si>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</si>
  <si>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</si>
  <si>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</si>
  <si>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</si>
  <si>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</si>
  <si>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</si>
  <si>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</si>
  <si>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</si>
  <si>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</si>
  <si>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</si>
  <si>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</si>
  <si>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</si>
  <si>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</si>
  <si>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</si>
  <si>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</si>
  <si>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</si>
  <si>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</si>
  <si>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</si>
  <si>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</si>
  <si>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</si>
  <si>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</si>
  <si>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</si>
  <si>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</si>
  <si>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</si>
  <si>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</si>
  <si>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</si>
  <si>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</si>
  <si>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</si>
  <si>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</si>
  <si>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</si>
  <si>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</si>
  <si>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</si>
  <si>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</si>
  <si>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</si>
  <si>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</si>
  <si>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</si>
  <si>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</si>
  <si>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</si>
  <si>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</si>
  <si>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</si>
  <si>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</si>
  <si>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</si>
  <si>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</si>
  <si>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</si>
  <si>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</si>
  <si>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</si>
  <si>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</si>
  <si>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</si>
  <si>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</si>
  <si>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</si>
  <si>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</si>
  <si>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</si>
  <si>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</si>
  <si>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</si>
  <si>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</si>
  <si>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</si>
  <si>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</si>
  <si>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</si>
  <si>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</si>
  <si>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</si>
  <si>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</si>
  <si>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</si>
  <si>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</si>
  <si>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</si>
  <si>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</si>
  <si>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</si>
  <si>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</si>
  <si>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</si>
  <si>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</si>
  <si>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</si>
  <si>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</si>
  <si>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</si>
  <si>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</si>
  <si>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</si>
  <si>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</si>
  <si>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</si>
  <si>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</si>
  <si>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</si>
  <si>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Faculdade Tecnologia Prof. Jose Arana Varela-288-Araraquara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</si>
</sst>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2"/>
      <c r="D9" s="313"/>
      <c r="E9" s="314"/>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c r="H10" s="125" t="e">
        <f>IF(#REF!="X",1,0)</f>
        <v>#REF!</v>
      </c>
      <c r="I10" s="125" t="e">
        <f>IF(#REF!="X",1,0)</f>
        <v>#REF!</v>
      </c>
      <c r="J10" s="125" t="e">
        <f>IF(#REF!="X",1,0)</f>
        <v>#REF!</v>
      </c>
      <c r="K10" s="8"/>
      <c r="L10" s="146" t="e">
        <f>IF(SUM(H10:J10)=0,0,IF(SUM(H10:J10)&gt;1,0,1))</f>
        <v>#REF!</v>
      </c>
      <c r="M10" s="8"/>
      <c r="N10" s="8"/>
      <c r="O10" s="8"/>
    </row>
    <row r="11" spans="1:18" ht="29.25" customHeight="1" x14ac:dyDescent="0.2">
      <c r="A11" s="308">
        <v>3</v>
      </c>
      <c r="B11" s="9" t="s">
        <v>11</v>
      </c>
      <c r="C11" s="291"/>
      <c r="D11" s="292"/>
      <c r="E11" s="292"/>
      <c r="F11" s="292"/>
      <c r="G11" s="293"/>
      <c r="H11" s="125"/>
      <c r="I11" s="8"/>
      <c r="J11" s="8"/>
      <c r="K11" s="8"/>
      <c r="L11" s="8" t="e">
        <f>IF(AND(H10=0,I10=1,J10=0),1,0)</f>
        <v>#REF!</v>
      </c>
      <c r="M11" s="8"/>
      <c r="N11" s="8"/>
      <c r="O11" s="8"/>
    </row>
    <row r="12" spans="1:18" ht="96" customHeight="1" x14ac:dyDescent="0.2">
      <c r="A12" s="309"/>
      <c r="B12" s="76" t="s">
        <v>176</v>
      </c>
      <c r="C12" s="291"/>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09"/>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7" t="str">
        <f>K16</f>
        <v>PREENCHA TODOS OS CAMPOS ACIMA PARA NÃO TER SUA INSCRIÇÃO INVALIDADA</v>
      </c>
      <c r="B14" s="318"/>
      <c r="C14" s="318"/>
      <c r="D14" s="318"/>
      <c r="E14" s="318"/>
      <c r="F14" s="318"/>
      <c r="G14" s="319"/>
      <c r="H14" s="7"/>
      <c r="I14" s="8"/>
      <c r="J14" s="8"/>
      <c r="K14" s="8"/>
      <c r="L14" s="146" t="e">
        <f>IF(AND(J10=1,H12=0,I12=0,J12=0,K12=0),1,0)</f>
        <v>#REF!</v>
      </c>
      <c r="M14" s="8"/>
      <c r="N14" s="8"/>
      <c r="O14" s="8"/>
    </row>
    <row r="15" spans="1:18" ht="24" customHeight="1" x14ac:dyDescent="0.2">
      <c r="A15" s="309">
        <v>4</v>
      </c>
      <c r="B15" s="294" t="s">
        <v>13</v>
      </c>
      <c r="C15" s="115" t="s">
        <v>14</v>
      </c>
      <c r="D15" s="284" t="s">
        <v>15</v>
      </c>
      <c r="E15" s="116"/>
      <c r="F15" s="279" t="s">
        <v>16</v>
      </c>
      <c r="G15" s="281"/>
      <c r="H15" s="8"/>
      <c r="I15" s="8"/>
      <c r="J15" s="8"/>
      <c r="K15" s="8"/>
      <c r="L15" s="8" t="e">
        <f>IF(AND(L10=1,OR(L12=1,L13=1,L14=1)),1,0)</f>
        <v>#REF!</v>
      </c>
      <c r="M15" s="8"/>
      <c r="N15" s="8"/>
      <c r="O15" s="8"/>
    </row>
    <row r="16" spans="1:18" ht="59.25" customHeight="1" x14ac:dyDescent="0.2">
      <c r="A16" s="309"/>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0"/>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0" t="str">
        <f>K19</f>
        <v>ASSINALE UMA OPÇÃO DE DISCIPLINA PARA NÃO TER A INSCRIÇÃO INVALIDADA</v>
      </c>
      <c r="B18" s="301"/>
      <c r="C18" s="301"/>
      <c r="D18" s="301"/>
      <c r="E18" s="301"/>
      <c r="F18" s="301"/>
      <c r="G18" s="302"/>
      <c r="H18" s="126"/>
      <c r="I18" s="8"/>
      <c r="J18" s="8"/>
      <c r="K18" s="8"/>
      <c r="L18" s="10"/>
      <c r="M18" s="10"/>
      <c r="N18" s="10"/>
      <c r="O18" s="8"/>
    </row>
    <row r="19" spans="1:38" ht="64.5" customHeight="1" thickBot="1" x14ac:dyDescent="0.25">
      <c r="A19" s="305" t="s">
        <v>19</v>
      </c>
      <c r="B19" s="306"/>
      <c r="C19" s="306"/>
      <c r="D19" s="306"/>
      <c r="E19" s="306"/>
      <c r="F19" s="306"/>
      <c r="G19" s="307"/>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3"/>
      <c r="C20" s="304"/>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46219</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0" t="s">
        <v>22</v>
      </c>
      <c r="G38" s="311"/>
      <c r="H38" s="129"/>
      <c r="I38" s="14">
        <f ca="1">IF(J38&lt;5,1,0)</f>
        <v>0</v>
      </c>
      <c r="J38" s="2">
        <f ca="1">YEARFRAC(C33,I41,1)</f>
        <v>126.54277152589144</v>
      </c>
      <c r="K38">
        <f ca="1">(J38-TRUNC(J38))*12</f>
        <v>6.5132583106972675</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46219</v>
      </c>
      <c r="J41" s="2">
        <f ca="1">YEARFRAC(D37,E37,1)</f>
        <v>126.54277152589144</v>
      </c>
      <c r="K41">
        <f ca="1">(J41-TRUNC(J41))*12</f>
        <v>6.5132583106972675</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5"/>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6"/>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4">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7">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5">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6"/>
      <c r="B80" s="225"/>
      <c r="C80" s="30" t="s">
        <v>108</v>
      </c>
      <c r="D80" s="94"/>
      <c r="E80" s="192">
        <f>D80</f>
        <v>0</v>
      </c>
      <c r="F80" s="207"/>
      <c r="G80" s="208"/>
      <c r="H80" s="139"/>
      <c r="I80" s="8"/>
      <c r="J80" s="8"/>
      <c r="K80" s="8"/>
      <c r="L80" s="5"/>
      <c r="M80" s="8"/>
      <c r="N80" s="8"/>
      <c r="O80" s="8"/>
    </row>
    <row r="81" spans="1:38" ht="38.25" customHeight="1" x14ac:dyDescent="0.2">
      <c r="A81" s="321">
        <v>31</v>
      </c>
      <c r="B81" s="224" t="s">
        <v>109</v>
      </c>
      <c r="C81" s="30" t="s">
        <v>110</v>
      </c>
      <c r="D81" s="94"/>
      <c r="E81" s="192">
        <f>4*D81</f>
        <v>0</v>
      </c>
      <c r="F81" s="207"/>
      <c r="G81" s="208"/>
      <c r="H81" s="139"/>
      <c r="I81" s="8"/>
      <c r="J81" s="8"/>
      <c r="K81" s="8"/>
      <c r="L81" s="5"/>
      <c r="M81" s="8"/>
      <c r="N81" s="8"/>
      <c r="O81" s="8"/>
    </row>
    <row r="82" spans="1:38" ht="38.25" customHeight="1" x14ac:dyDescent="0.2">
      <c r="A82" s="322"/>
      <c r="B82" s="228"/>
      <c r="C82" s="30" t="s">
        <v>111</v>
      </c>
      <c r="D82" s="94"/>
      <c r="E82" s="192">
        <f>2*D82</f>
        <v>0</v>
      </c>
      <c r="F82" s="207"/>
      <c r="G82" s="208"/>
      <c r="H82" s="139"/>
      <c r="I82" s="8"/>
      <c r="J82" s="8"/>
      <c r="K82" s="8"/>
      <c r="L82" s="5"/>
      <c r="M82" s="8"/>
      <c r="N82" s="8"/>
      <c r="O82" s="8"/>
    </row>
    <row r="83" spans="1:38" ht="33" customHeight="1" x14ac:dyDescent="0.2">
      <c r="A83" s="322"/>
      <c r="B83" s="228"/>
      <c r="C83" s="30" t="s">
        <v>112</v>
      </c>
      <c r="D83" s="94"/>
      <c r="E83" s="192">
        <f>1.5*D83</f>
        <v>0</v>
      </c>
      <c r="F83" s="207"/>
      <c r="G83" s="208"/>
      <c r="H83" s="139"/>
      <c r="I83" s="5"/>
      <c r="J83" s="5"/>
      <c r="K83" s="5"/>
      <c r="L83" s="8"/>
      <c r="M83" s="5"/>
      <c r="N83" s="5"/>
      <c r="O83" s="5"/>
    </row>
    <row r="84" spans="1:38" ht="38.25" customHeight="1" x14ac:dyDescent="0.2">
      <c r="A84" s="322"/>
      <c r="B84" s="228"/>
      <c r="C84" s="30" t="s">
        <v>113</v>
      </c>
      <c r="D84" s="94"/>
      <c r="E84" s="192">
        <f>D84</f>
        <v>0</v>
      </c>
      <c r="F84" s="207"/>
      <c r="G84" s="208"/>
      <c r="H84" s="139"/>
      <c r="I84" s="5"/>
      <c r="J84" s="5"/>
      <c r="K84" s="5"/>
      <c r="L84" s="8"/>
      <c r="M84" s="5"/>
      <c r="N84" s="5"/>
      <c r="O84" s="5"/>
    </row>
    <row r="85" spans="1:38" s="43" customFormat="1" ht="46.5" customHeight="1" x14ac:dyDescent="0.25">
      <c r="A85" s="322"/>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3"/>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6"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8" t="s">
        <v>39</v>
      </c>
      <c r="B111" s="329"/>
      <c r="C111" s="329"/>
      <c r="D111" s="330"/>
      <c r="E111" s="331">
        <f>IF(SUM(E49:E110)&gt;250, 250,SUM(E49:E110))</f>
        <v>0</v>
      </c>
      <c r="F111" s="332"/>
      <c r="G111" s="333"/>
      <c r="H111" s="139"/>
      <c r="I111" s="8"/>
      <c r="J111" s="8"/>
      <c r="K111" s="8"/>
      <c r="L111" s="8"/>
      <c r="M111" s="8"/>
      <c r="N111" s="8"/>
      <c r="O111" s="8"/>
    </row>
    <row r="112" spans="1:15" ht="52.5" customHeight="1" x14ac:dyDescent="0.2">
      <c r="A112" s="253" t="s">
        <v>157</v>
      </c>
      <c r="B112" s="347"/>
      <c r="C112" s="347"/>
      <c r="D112" s="347"/>
      <c r="E112" s="347"/>
      <c r="F112" s="347"/>
      <c r="G112" s="347"/>
      <c r="H112" s="139"/>
      <c r="I112" s="8"/>
      <c r="J112" s="8"/>
      <c r="K112" s="8"/>
      <c r="L112" s="8"/>
      <c r="M112" s="8"/>
      <c r="N112" s="8"/>
      <c r="O112" s="8"/>
    </row>
    <row r="113" spans="1:38" ht="66" customHeight="1" thickBot="1" x14ac:dyDescent="0.25">
      <c r="A113" s="348"/>
      <c r="B113" s="349"/>
      <c r="C113" s="349"/>
      <c r="D113" s="349"/>
      <c r="E113" s="349"/>
      <c r="F113" s="349"/>
      <c r="G113" s="349"/>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8" t="s">
        <v>39</v>
      </c>
      <c r="B125" s="329"/>
      <c r="C125" s="329"/>
      <c r="D125" s="330"/>
      <c r="E125" s="331">
        <f>IF(SUM(E114:E122)&gt;50,50,SUM(E114:E122))</f>
        <v>0</v>
      </c>
      <c r="F125" s="332"/>
      <c r="G125" s="333"/>
    </row>
    <row r="126" spans="1:38" ht="38.25" customHeight="1" thickBot="1" x14ac:dyDescent="0.25">
      <c r="A126" s="152"/>
      <c r="B126" s="153"/>
      <c r="C126" s="153"/>
      <c r="D126" s="153"/>
      <c r="E126" s="153"/>
      <c r="F126" s="153"/>
      <c r="G126" s="154"/>
    </row>
    <row r="127" spans="1:38" ht="45.6" customHeight="1" thickBot="1" x14ac:dyDescent="0.25">
      <c r="A127" s="328" t="s">
        <v>173</v>
      </c>
      <c r="B127" s="329"/>
      <c r="C127" s="329"/>
      <c r="D127" s="330"/>
      <c r="E127" s="335" t="str">
        <f ca="1">IF(AND(ISNUMBER(E34),ISNUMBER(E47),ISNUMBER(E111),ISNUMBER(126),K16="preenchimento está completo",K19="preenchimento está completo"),E111+E34+E47+E125,"INSCRIÇÃO INDEFERIDA")</f>
        <v>INSCRIÇÃO INDEFERIDA</v>
      </c>
      <c r="F127" s="336"/>
      <c r="G127" s="337"/>
    </row>
    <row r="128" spans="1:38" ht="40.5" customHeight="1" x14ac:dyDescent="0.2">
      <c r="A128" s="344" t="s">
        <v>174</v>
      </c>
      <c r="B128" s="344"/>
      <c r="C128" s="338"/>
      <c r="D128" s="338"/>
      <c r="E128" s="338"/>
      <c r="F128" s="338"/>
      <c r="G128" s="339"/>
    </row>
    <row r="129" spans="1:7" ht="25.5" customHeight="1" x14ac:dyDescent="0.2">
      <c r="A129" s="345"/>
      <c r="B129" s="345"/>
      <c r="C129" s="334"/>
      <c r="D129" s="334"/>
      <c r="E129" s="340">
        <f ca="1">NOW()</f>
        <v>46219.592320370371</v>
      </c>
      <c r="F129" s="340"/>
      <c r="G129" s="341"/>
    </row>
    <row r="130" spans="1:7" ht="36" customHeight="1" x14ac:dyDescent="0.2">
      <c r="A130" s="345"/>
      <c r="B130" s="345"/>
      <c r="C130" s="2"/>
      <c r="E130" s="334"/>
      <c r="F130" s="334"/>
      <c r="G130" s="341"/>
    </row>
    <row r="131" spans="1:7" ht="14.25" customHeight="1" x14ac:dyDescent="0.2">
      <c r="A131" s="345"/>
      <c r="B131" s="345"/>
      <c r="C131" s="334"/>
      <c r="D131" s="334"/>
      <c r="E131" s="334"/>
      <c r="F131" s="334"/>
      <c r="G131" s="341"/>
    </row>
    <row r="132" spans="1:7" ht="14.25" customHeight="1" x14ac:dyDescent="0.2">
      <c r="A132" s="345"/>
      <c r="B132" s="345"/>
      <c r="C132" s="334"/>
      <c r="D132" s="334"/>
      <c r="E132" s="334"/>
      <c r="F132" s="334"/>
      <c r="G132" s="341"/>
    </row>
    <row r="133" spans="1:7" ht="14.25" customHeight="1" x14ac:dyDescent="0.2">
      <c r="A133" s="345"/>
      <c r="B133" s="345"/>
      <c r="C133" s="334"/>
      <c r="D133" s="334"/>
      <c r="E133" s="334"/>
      <c r="F133" s="334"/>
      <c r="G133" s="341"/>
    </row>
    <row r="134" spans="1:7" ht="14.25" x14ac:dyDescent="0.2">
      <c r="A134" s="345"/>
      <c r="B134" s="345"/>
      <c r="C134" s="334"/>
      <c r="D134" s="334"/>
      <c r="E134" s="334" t="s">
        <v>175</v>
      </c>
      <c r="F134" s="334"/>
      <c r="G134" s="341"/>
    </row>
    <row r="135" spans="1:7" ht="15" thickBot="1" x14ac:dyDescent="0.25">
      <c r="A135" s="159"/>
      <c r="B135" s="160"/>
      <c r="C135" s="343"/>
      <c r="D135" s="343"/>
      <c r="E135" s="157"/>
      <c r="F135" s="158"/>
      <c r="G135" s="342"/>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f288adm - Fatec de Araraquara</cp:lastModifiedBy>
  <cp:revision/>
  <cp:lastPrinted>2026-01-26T15:01:00Z</cp:lastPrinted>
  <dcterms:created xsi:type="dcterms:W3CDTF">2014-10-07T12:05:22Z</dcterms:created>
  <dcterms:modified xsi:type="dcterms:W3CDTF">2026-07-16T17:13:11Z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