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defaultThemeVersion="124226"/>
  <mc:AlternateContent xmlns:mc="http://schemas.openxmlformats.org/markup-compatibility/2006">
    <mc:Choice Requires="x15">
      <x15ac:absPath xmlns:x15ac="http://schemas.microsoft.com/office/spreadsheetml/2010/11/ac" url="https://centropaulasouza-my.sharepoint.com/personal/leandro_toquetti_cps_sp_gov_br/Documents/Documentos/CPS/Administrativo/Anexos Instrução CGESG 17-2025/"/>
    </mc:Choice>
  </mc:AlternateContent>
  <xr:revisionPtr revIDLastSave="0" documentId="14_{B37B5DB6-440C-41EB-A211-8EB56CDFE938}" xr6:coauthVersionLast="47" xr6:coauthVersionMax="47" xr10:uidLastSave="{00000000-0000-0000-0000-000000000000}"/>
  <bookViews>
    <workbookView xWindow="-120" yWindow="-120" windowWidth="29040" windowHeight="1584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<sst xmlns="http://schemas.openxmlformats.org/spreadsheetml/2006/main" count="215" uniqueCount="179">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</sst>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c r="D10" s="281"/>
      <c r="E10" s="281"/>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1">
        <v>3</v>
      </c>
      <c r="B11" s="9" t="s">
        <v>11</v>
      </c>
      <c r="C11" s="285"/>
      <c r="D11" s="286"/>
      <c r="E11" s="286"/>
      <c r="F11" s="286"/>
      <c r="G11" s="287"/>
      <c r="H11" s="125"/>
      <c r="I11" s="8"/>
      <c r="J11" s="8"/>
      <c r="K11" s="8"/>
      <c r="L11" s="8" t="e">
        <f>IF(AND(H10=0,I10=1,J10=0),1,0)</f>
        <v>#REF!</v>
      </c>
      <c r="M11" s="8"/>
      <c r="N11" s="8"/>
      <c r="O11" s="8"/>
    </row>
    <row r="12" spans="1:18" ht="96" customHeight="1" x14ac:dyDescent="0.2">
      <c r="A12" s="252"/>
      <c r="B12" s="76" t="s">
        <v>176</v>
      </c>
      <c r="C12" s="285"/>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3" t="str">
        <f>K19</f>
        <v>ASSINALE UMA OPÇÃO DE DISCIPLINA PARA NÃO TER A INSCRIÇÃO INVALIDADA</v>
      </c>
      <c r="B18" s="294"/>
      <c r="C18" s="294"/>
      <c r="D18" s="294"/>
      <c r="E18" s="294"/>
      <c r="F18" s="294"/>
      <c r="G18" s="295"/>
      <c r="H18" s="126"/>
      <c r="I18" s="8"/>
      <c r="J18" s="8"/>
      <c r="K18" s="8"/>
      <c r="L18" s="10"/>
      <c r="M18" s="10"/>
      <c r="N18" s="10"/>
      <c r="O18" s="8"/>
    </row>
    <row r="19" spans="1:38" ht="64.5" customHeight="1" thickBot="1" x14ac:dyDescent="0.25">
      <c r="A19" s="298" t="s">
        <v>19</v>
      </c>
      <c r="B19" s="299"/>
      <c r="C19" s="299"/>
      <c r="D19" s="299"/>
      <c r="E19" s="299"/>
      <c r="F19" s="299"/>
      <c r="G19" s="300"/>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6"/>
      <c r="C20" s="297"/>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0" t="s">
        <v>32</v>
      </c>
      <c r="C30" s="321"/>
      <c r="D30" s="16" t="s">
        <v>33</v>
      </c>
      <c r="E30" s="33"/>
      <c r="F30" s="309"/>
      <c r="G30" s="310"/>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2"/>
      <c r="F31" s="311"/>
      <c r="G31" s="312"/>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3"/>
      <c r="F32" s="311"/>
      <c r="G32" s="312"/>
      <c r="H32" s="131"/>
      <c r="I32" s="8"/>
      <c r="J32" s="8"/>
      <c r="K32" s="8"/>
      <c r="L32" s="12"/>
      <c r="M32" s="11"/>
      <c r="N32" s="12"/>
      <c r="O32" s="8"/>
    </row>
    <row r="33" spans="1:54" ht="39.75" customHeight="1" thickBot="1" x14ac:dyDescent="0.25">
      <c r="A33" s="103">
        <v>9</v>
      </c>
      <c r="B33" s="41" t="s">
        <v>38</v>
      </c>
      <c r="C33" s="165"/>
      <c r="D33" s="306" t="str">
        <f>IF(I22=0,"",IF(AND(I33=1,J33=1,H33=0),"CERTIFICADO VÁLIDO",IF(E30="","CANDIDATO SEM PROFICIÊNCIA EM INGLÊS",IF(J38&gt;5,"CERTIFICADO INVÁLIDO",IF(AND(J38&lt;=5,K33=1),"CERTIFICADO VÁLIDO")))))</f>
        <v/>
      </c>
      <c r="E33" s="307"/>
      <c r="F33" s="313"/>
      <c r="G33" s="314"/>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8"/>
      <c r="B34" s="315" t="s">
        <v>39</v>
      </c>
      <c r="C34" s="316"/>
      <c r="D34" s="317"/>
      <c r="E34" s="302" t="str">
        <f ca="1">IF(OR(I19&lt;&gt;1,I34=0,J35=0,K31=0,D33="CERTIFICADO INVÁLIDO",D33="CANDIDATO SEM PROFICIÊNCIA EM INGLÊS"),"PONTUAÇÃO INVÁLIDA",J36)</f>
        <v>PONTUAÇÃO INVÁLIDA</v>
      </c>
      <c r="F34" s="303"/>
      <c r="G34" s="304"/>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8"/>
      <c r="B35" s="235" t="s">
        <v>40</v>
      </c>
      <c r="C35" s="318"/>
      <c r="D35" s="318"/>
      <c r="E35" s="318"/>
      <c r="F35" s="318"/>
      <c r="G35" s="319"/>
      <c r="H35" s="129"/>
      <c r="I35" s="8"/>
      <c r="J35" s="8">
        <f ca="1">IF(AND(K33=1,C33&lt;K35),0,1)</f>
        <v>1</v>
      </c>
      <c r="K35" s="57">
        <f ca="1">K34-5</f>
        <v>2021</v>
      </c>
      <c r="L35" s="10"/>
      <c r="M35" s="15"/>
      <c r="N35" s="10"/>
      <c r="O35" s="8"/>
    </row>
    <row r="36" spans="1:54" ht="214.5" customHeight="1" x14ac:dyDescent="0.2">
      <c r="A36" s="328" t="s">
        <v>41</v>
      </c>
      <c r="B36" s="329"/>
      <c r="C36" s="344" t="s">
        <v>42</v>
      </c>
      <c r="D36" s="74" t="s">
        <v>43</v>
      </c>
      <c r="E36" s="144" t="s">
        <v>44</v>
      </c>
      <c r="F36" s="326" t="s">
        <v>45</v>
      </c>
      <c r="G36" s="327"/>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0"/>
      <c r="B37" s="331"/>
      <c r="C37" s="345"/>
      <c r="D37" s="176"/>
      <c r="E37" s="120">
        <f ca="1">TODAY()</f>
        <v>46209</v>
      </c>
      <c r="F37" s="142" t="str">
        <f>J43</f>
        <v/>
      </c>
      <c r="G37" s="143" t="str">
        <f>K43</f>
        <v/>
      </c>
      <c r="H37" s="129"/>
      <c r="I37" s="14"/>
      <c r="J37" s="14"/>
      <c r="K37" s="14"/>
      <c r="L37" s="12">
        <f>IF(E30="x",1,0)</f>
        <v>0</v>
      </c>
      <c r="M37" s="15"/>
      <c r="N37" s="12"/>
      <c r="O37" s="14"/>
    </row>
    <row r="38" spans="1:54" ht="86.25" customHeight="1" thickBot="1" x14ac:dyDescent="0.3">
      <c r="A38" s="332"/>
      <c r="B38" s="333"/>
      <c r="C38" s="346" t="s">
        <v>46</v>
      </c>
      <c r="D38" s="347"/>
      <c r="E38" s="186" t="s">
        <v>47</v>
      </c>
      <c r="F38" s="241" t="s">
        <v>22</v>
      </c>
      <c r="G38" s="242"/>
      <c r="H38" s="129"/>
      <c r="I38" s="14">
        <f ca="1">IF(J38&lt;5,1,0)</f>
        <v>0</v>
      </c>
      <c r="J38" s="2">
        <f ca="1">YEARFRAC(C33,I41,1)</f>
        <v>126.51539257534601</v>
      </c>
      <c r="K38">
        <f ca="1">(J38-TRUNC(J38))*12</f>
        <v>6.1847109041521549</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4"/>
      <c r="G40" s="325"/>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4"/>
      <c r="G41" s="325"/>
      <c r="H41" s="128"/>
      <c r="I41" s="34">
        <f ca="1">TODAY()</f>
        <v>46209</v>
      </c>
      <c r="J41" s="2">
        <f ca="1">YEARFRAC(D37,E37,1)</f>
        <v>126.51539257534601</v>
      </c>
      <c r="K41">
        <f ca="1">(J41-TRUNC(J41))*12</f>
        <v>6.1847109041521549</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4"/>
      <c r="G42" s="325"/>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4"/>
      <c r="G43" s="325"/>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4"/>
      <c r="G44" s="325"/>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4"/>
      <c r="G45" s="325"/>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4"/>
      <c r="G46" s="325"/>
      <c r="H46" s="137"/>
      <c r="L46" s="21"/>
      <c r="M46" s="21"/>
      <c r="S46" s="24">
        <f t="shared" si="2"/>
        <v>0</v>
      </c>
      <c r="U46" s="61">
        <f t="shared" si="3"/>
        <v>0</v>
      </c>
      <c r="W46" s="61">
        <f t="shared" si="4"/>
        <v>0</v>
      </c>
    </row>
    <row r="47" spans="1:54" s="22" customFormat="1" ht="52.5" customHeight="1" thickBot="1" x14ac:dyDescent="0.25">
      <c r="A47" s="261"/>
      <c r="B47" s="315" t="s">
        <v>39</v>
      </c>
      <c r="C47" s="316"/>
      <c r="D47" s="317"/>
      <c r="E47" s="340" t="str">
        <f>K48</f>
        <v>TEMPO DE EXPERIÊNCIA INSUFICIENTE</v>
      </c>
      <c r="F47" s="341"/>
      <c r="G47" s="34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3" t="s">
        <v>57</v>
      </c>
      <c r="C48" s="318"/>
      <c r="D48" s="318"/>
      <c r="E48" s="318"/>
      <c r="F48" s="318"/>
      <c r="G48" s="319"/>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8">
        <v>17</v>
      </c>
      <c r="B49" s="229" t="s">
        <v>58</v>
      </c>
      <c r="C49" s="71" t="s">
        <v>59</v>
      </c>
      <c r="D49" s="83" t="s">
        <v>60</v>
      </c>
      <c r="E49" s="55" t="s">
        <v>61</v>
      </c>
      <c r="F49" s="336" t="s">
        <v>22</v>
      </c>
      <c r="G49" s="337"/>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39"/>
      <c r="B50" s="260"/>
      <c r="C50" s="204" t="s">
        <v>62</v>
      </c>
      <c r="D50" s="84"/>
      <c r="E50" s="189">
        <f>IF(D50&gt;100,50,IF(D50&gt;=1,0.5*D50,0))</f>
        <v>0</v>
      </c>
      <c r="F50" s="334"/>
      <c r="G50" s="335"/>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4"/>
      <c r="G51" s="335"/>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8"/>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5">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8">
        <v>21</v>
      </c>
      <c r="B57" s="254" t="s">
        <v>72</v>
      </c>
      <c r="C57" s="77" t="s">
        <v>73</v>
      </c>
      <c r="D57" s="89"/>
      <c r="E57" s="190">
        <f>D57*10</f>
        <v>0</v>
      </c>
      <c r="F57" s="207"/>
      <c r="G57" s="208"/>
      <c r="H57" s="140"/>
      <c r="I57" s="5"/>
      <c r="J57" s="5"/>
      <c r="K57" s="5"/>
      <c r="M57" s="5"/>
      <c r="N57" s="5"/>
      <c r="O57" s="5"/>
    </row>
    <row r="58" spans="1:54" ht="57" customHeight="1" thickBot="1" x14ac:dyDescent="0.25">
      <c r="A58" s="339"/>
      <c r="B58" s="260"/>
      <c r="C58" s="77" t="s">
        <v>74</v>
      </c>
      <c r="D58" s="90"/>
      <c r="E58" s="190">
        <f>D58*5</f>
        <v>0</v>
      </c>
      <c r="F58" s="207"/>
      <c r="G58" s="208"/>
      <c r="H58" s="139"/>
      <c r="L58" s="8"/>
    </row>
    <row r="59" spans="1:54" ht="51.95" customHeight="1" x14ac:dyDescent="0.2">
      <c r="A59" s="349">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8"/>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46209.737289236109</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Leandro Zeidan Toquetti</cp:lastModifiedBy>
  <cp:revision/>
  <cp:lastPrinted>2026-01-26T15:01:00Z</cp:lastPrinted>
  <dcterms:created xsi:type="dcterms:W3CDTF">2014-10-07T12:05:22Z</dcterms:created>
  <dcterms:modified xsi:type="dcterms:W3CDTF">2026-07-06T20:42:02Z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