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User\Documents\PC Edmiriam\Documentos\Editais 2026\Anexos Editais - página CGESG\EDITAL 601-700\"/>
    </mc:Choice>
  </mc:AlternateContent>
  <xr:revisionPtr revIDLastSave="0" documentId="13_ncr:1_{BB4BC31C-2EA6-4A9D-83D9-F7130EB1B40C}" xr6:coauthVersionLast="36" xr6:coauthVersionMax="36" xr10:uidLastSave="{00000000-0000-0000-0000-000000000000}"/>
  <bookViews>
    <workbookView xWindow="0" yWindow="0" windowWidth="19200" windowHeight="11370"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<sst xmlns="http://schemas.openxmlformats.org/spreadsheetml/2006/main" count="220" uniqueCount="184">
  <si>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</si>
  <si>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</si>
  <si>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</si>
  <si>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</si>
  <si>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</si>
  <si>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</si>
  <si>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</si>
  <si>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</si>
  <si>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</si>
  <si>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</si>
  <si>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</si>
  <si>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</si>
  <si>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</si>
  <si>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</si>
  <si>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</si>
  <si>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</si>
  <si>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</si>
  <si>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</si>
  <si>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</si>
  <si>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</si>
  <si>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</si>
  <si>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</si>
  <si>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</si>
  <si>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</si>
  <si>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</si>
  <si>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</si>
  <si>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</si>
  <si>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</si>
  <si>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</si>
  <si>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</si>
  <si>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</si>
  <si>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</si>
  <si>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</si>
  <si>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</si>
  <si>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</si>
  <si>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</si>
  <si>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</si>
  <si>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</si>
  <si>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</si>
  <si>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</si>
  <si>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</si>
  <si>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</si>
  <si>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</si>
  <si>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</si>
  <si>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</si>
  <si>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</si>
  <si>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</si>
  <si>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</si>
  <si>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</si>
  <si>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</si>
  <si>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</si>
  <si>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</si>
  <si>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</si>
  <si>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</si>
  <si>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</si>
  <si>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</si>
  <si>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</si>
  <si>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</si>
  <si>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</si>
  <si>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</si>
  <si>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</si>
  <si>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</si>
  <si>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</si>
  <si>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</si>
  <si>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</si>
  <si>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</si>
  <si>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</si>
  <si>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</si>
  <si>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</si>
  <si>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</si>
  <si>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</si>
  <si>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</si>
  <si>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</si>
  <si>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</si>
  <si>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</si>
  <si>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</si>
  <si>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</si>
  <si>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</si>
  <si>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</si>
  <si>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</si>
  <si>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</si>
  <si>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</si>
  <si>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</si>
  <si>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</si>
  <si>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</si>
  <si>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</si>
  <si>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</si>
  <si>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</si>
  <si>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</si>
  <si>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</si>
  <si>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</si>
  <si>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</si>
  <si>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</si>
  <si>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</si>
  <si>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</si>
  <si>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</si>
  <si>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</si>
  <si>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</si>
  <si>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</si>
  <si>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</si>
  <si>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</si>
  <si>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</si>
  <si>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</si>
  <si>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</si>
  <si>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</si>
  <si>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</si>
  <si>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</si>
  <si>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</si>
  <si>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</si>
  <si>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</si>
  <si>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</si>
  <si>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</si>
  <si>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</si>
  <si>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</si>
  <si>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</si>
  <si>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</si>
  <si>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</si>
  <si>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</si>
  <si>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</si>
  <si>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</si>
  <si>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</si>
  <si>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</si>
  <si>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</si>
  <si>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</si>
  <si>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</si>
  <si>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</si>
  <si>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</si>
  <si>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</si>
  <si>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</si>
  <si>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</si>
  <si>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</si>
  <si>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</si>
  <si>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</si>
  <si>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</si>
  <si>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</si>
  <si>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</si>
  <si>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</si>
  <si>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</si>
  <si>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</si>
  <si>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</si>
  <si>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</si>
  <si>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</si>
  <si>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</si>
  <si>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</si>
  <si>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</si>
  <si>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</si>
  <si>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</si>
  <si>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</si>
  <si>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</si>
  <si>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</si>
  <si>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</si>
  <si>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</si>
  <si>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</si>
  <si>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</si>
  <si>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</si>
  <si>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</si>
  <si>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</si>
  <si>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</si>
  <si>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</si>
  <si>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</si>
  <si>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</si>
  <si>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</si>
  <si>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</si>
  <si>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</si>
  <si>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</si>
  <si>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</si>
  <si>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</si>
  <si>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</si>
  <si>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</si>
  <si>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</si>
  <si>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</si>
  <si>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</si>
  <si>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</si>
  <si>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</si>
  <si>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</si>
  <si>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</si>
  <si>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</si>
  <si>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</si>
  <si>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</si>
  <si>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SÃO PAULO</t>
  </si>
  <si>
    <t>1.0.7</t>
  </si>
  <si>
    <t>618/2026</t>
  </si>
  <si>
    <t>ESTATÍSTICA APLICADA À PRODUÇÃO INDUSTRIAL</t>
  </si>
  <si>
    <t>ESTATÍSTICA / PRODUÇÃO E PROCESSOS DE FABRICAÇÃO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</si>
</sst>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 fillId="6" borderId="21" xfId="0" applyFont="1" applyFill="1" applyBorder="1" applyAlignment="1">
      <alignmen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2" sqref="C12:G12"/>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3">
      <c r="A7" s="276" t="s">
        <v>178</v>
      </c>
      <c r="B7" s="277"/>
      <c r="C7" s="277"/>
      <c r="D7" s="277"/>
      <c r="E7" s="277"/>
      <c r="F7" s="277"/>
      <c r="G7" s="278"/>
      <c r="H7" s="124"/>
      <c r="I7" s="7"/>
      <c r="J7" s="7"/>
      <c r="K7" s="7"/>
      <c r="L7" s="7"/>
      <c r="M7" s="5"/>
      <c r="N7" s="7"/>
      <c r="O7" s="7"/>
      <c r="Q7" t="s">
        <v>4</v>
      </c>
    </row>
    <row r="8" spans="1:18" ht="15" customHeight="1" thickBot="1" x14ac:dyDescent="0.25">
      <c r="A8" s="288" t="s">
        <v>5</v>
      </c>
      <c r="B8" s="289"/>
      <c r="C8" s="289"/>
      <c r="D8" s="289"/>
      <c r="E8" s="289"/>
      <c r="F8" s="289"/>
      <c r="G8" s="290"/>
      <c r="H8" s="125"/>
      <c r="I8" s="8"/>
      <c r="J8" s="8"/>
      <c r="K8" s="8"/>
      <c r="L8" s="8"/>
      <c r="M8" s="8"/>
      <c r="N8" s="8"/>
      <c r="O8" s="8"/>
    </row>
    <row r="9" spans="1:18" ht="45.6" customHeight="1" thickBot="1" x14ac:dyDescent="0.25">
      <c r="A9" s="173">
        <v>1</v>
      </c>
      <c r="B9" s="174" t="s">
        <v>6</v>
      </c>
      <c r="C9" s="313"/>
      <c r="D9" s="314"/>
      <c r="E9" s="315"/>
      <c r="F9" s="205" t="s">
        <v>7</v>
      </c>
      <c r="G9" s="175"/>
      <c r="H9" s="125" t="s">
        <v>8</v>
      </c>
      <c r="I9" s="8"/>
      <c r="J9" s="8"/>
      <c r="K9" s="8"/>
      <c r="L9" s="8"/>
      <c r="M9" s="8"/>
      <c r="N9" s="8"/>
      <c r="O9" s="8"/>
    </row>
    <row r="10" spans="1:18" ht="27.75" customHeight="1" x14ac:dyDescent="0.2">
      <c r="A10" s="99">
        <v>2</v>
      </c>
      <c r="B10" s="172" t="s">
        <v>9</v>
      </c>
      <c r="C10" s="286" t="s">
        <v>179</v>
      </c>
      <c r="D10" s="287"/>
      <c r="E10" s="287"/>
      <c r="F10" s="98" t="s">
        <v>10</v>
      </c>
      <c r="G10" s="169" t="s">
        <v>181</v>
      </c>
      <c r="H10" s="125" t="e">
        <f>IF(#REF!="X",1,0)</f>
        <v>#REF!</v>
      </c>
      <c r="I10" s="125" t="e">
        <f>IF(#REF!="X",1,0)</f>
        <v>#REF!</v>
      </c>
      <c r="J10" s="125" t="e">
        <f>IF(#REF!="X",1,0)</f>
        <v>#REF!</v>
      </c>
      <c r="K10" s="8"/>
      <c r="L10" s="146" t="e">
        <f>IF(SUM(H10:J10)=0,0,IF(SUM(H10:J10)&gt;1,0,1))</f>
        <v>#REF!</v>
      </c>
      <c r="M10" s="8"/>
      <c r="N10" s="8"/>
      <c r="O10" s="8"/>
    </row>
    <row r="11" spans="1:18" ht="29.25" customHeight="1" x14ac:dyDescent="0.2">
      <c r="A11" s="309">
        <v>3</v>
      </c>
      <c r="B11" s="9" t="s">
        <v>11</v>
      </c>
      <c r="C11" s="300" t="s">
        <v>182</v>
      </c>
      <c r="D11" s="292"/>
      <c r="E11" s="292"/>
      <c r="F11" s="292"/>
      <c r="G11" s="293"/>
      <c r="H11" s="125"/>
      <c r="I11" s="8"/>
      <c r="J11" s="8"/>
      <c r="K11" s="8"/>
      <c r="L11" s="8" t="e">
        <f>IF(AND(H10=0,I10=1,J10=0),1,0)</f>
        <v>#REF!</v>
      </c>
      <c r="M11" s="8"/>
      <c r="N11" s="8"/>
      <c r="O11" s="8"/>
    </row>
    <row r="12" spans="1:18" ht="96" customHeight="1" x14ac:dyDescent="0.2">
      <c r="A12" s="310"/>
      <c r="B12" s="76" t="s">
        <v>176</v>
      </c>
      <c r="C12" s="291" t="s">
        <v>183</v>
      </c>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10"/>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318" t="str">
        <f>K16</f>
        <v>PREENCHA TODOS OS CAMPOS ACIMA PARA NÃO TER SUA INSCRIÇÃO INVALIDADA</v>
      </c>
      <c r="B14" s="319"/>
      <c r="C14" s="319"/>
      <c r="D14" s="319"/>
      <c r="E14" s="319"/>
      <c r="F14" s="319"/>
      <c r="G14" s="320"/>
      <c r="H14" s="7"/>
      <c r="I14" s="8"/>
      <c r="J14" s="8"/>
      <c r="K14" s="8"/>
      <c r="L14" s="146" t="e">
        <f>IF(AND(J10=1,H12=0,I12=0,J12=0,K12=0),1,0)</f>
        <v>#REF!</v>
      </c>
      <c r="M14" s="8"/>
      <c r="N14" s="8"/>
      <c r="O14" s="8"/>
    </row>
    <row r="15" spans="1:18" ht="24" customHeight="1" x14ac:dyDescent="0.2">
      <c r="A15" s="310">
        <v>4</v>
      </c>
      <c r="B15" s="294" t="s">
        <v>13</v>
      </c>
      <c r="C15" s="115" t="s">
        <v>14</v>
      </c>
      <c r="D15" s="284" t="s">
        <v>15</v>
      </c>
      <c r="E15" s="116"/>
      <c r="F15" s="279" t="s">
        <v>16</v>
      </c>
      <c r="G15" s="281" t="s">
        <v>180</v>
      </c>
      <c r="H15" s="8"/>
      <c r="I15" s="8"/>
      <c r="J15" s="8"/>
      <c r="K15" s="8"/>
      <c r="L15" s="8" t="e">
        <f>IF(AND(L10=1,OR(L12=1,L13=1,L14=1)),1,0)</f>
        <v>#REF!</v>
      </c>
      <c r="M15" s="8"/>
      <c r="N15" s="8"/>
      <c r="O15" s="8"/>
    </row>
    <row r="16" spans="1:18" ht="59.25" customHeight="1" x14ac:dyDescent="0.2">
      <c r="A16" s="310"/>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321"/>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
      <c r="A18" s="301" t="str">
        <f>K19</f>
        <v>ASSINALE UMA OPÇÃO DE DISCIPLINA PARA NÃO TER A INSCRIÇÃO INVALIDADA</v>
      </c>
      <c r="B18" s="302"/>
      <c r="C18" s="302"/>
      <c r="D18" s="302"/>
      <c r="E18" s="302"/>
      <c r="F18" s="302"/>
      <c r="G18" s="303"/>
      <c r="H18" s="126"/>
      <c r="I18" s="8"/>
      <c r="J18" s="8"/>
      <c r="K18" s="8"/>
      <c r="L18" s="10"/>
      <c r="M18" s="10"/>
      <c r="N18" s="10"/>
      <c r="O18" s="8"/>
    </row>
    <row r="19" spans="1:38" ht="64.5" customHeight="1" thickBot="1" x14ac:dyDescent="0.25">
      <c r="A19" s="306" t="s">
        <v>19</v>
      </c>
      <c r="B19" s="307"/>
      <c r="C19" s="307"/>
      <c r="D19" s="307"/>
      <c r="E19" s="307"/>
      <c r="F19" s="307"/>
      <c r="G19" s="308"/>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96">
        <v>5</v>
      </c>
      <c r="B20" s="304"/>
      <c r="C20" s="305"/>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257"/>
      <c r="F32" s="246"/>
      <c r="G32" s="247"/>
      <c r="H32" s="131"/>
      <c r="I32" s="8"/>
      <c r="J32" s="8"/>
      <c r="K32" s="8"/>
      <c r="L32" s="12"/>
      <c r="M32" s="11"/>
      <c r="N32" s="12"/>
      <c r="O32" s="8"/>
    </row>
    <row r="33" spans="1:54" ht="39.75"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262"/>
      <c r="B37" s="263"/>
      <c r="C37" s="217"/>
      <c r="D37" s="176"/>
      <c r="E37" s="120">
        <f ca="1">TODAY()</f>
        <v>46261</v>
      </c>
      <c r="F37" s="142" t="str">
        <f>J43</f>
        <v/>
      </c>
      <c r="G37" s="143" t="str">
        <f>K43</f>
        <v/>
      </c>
      <c r="H37" s="129"/>
      <c r="I37" s="14"/>
      <c r="J37" s="14"/>
      <c r="K37" s="14"/>
      <c r="L37" s="12">
        <f>IF(E30="x",1,0)</f>
        <v>0</v>
      </c>
      <c r="M37" s="15"/>
      <c r="N37" s="12"/>
      <c r="O37" s="14"/>
    </row>
    <row r="38" spans="1:54" ht="86.25" customHeight="1" thickBot="1" x14ac:dyDescent="0.3">
      <c r="A38" s="264"/>
      <c r="B38" s="265"/>
      <c r="C38" s="218" t="s">
        <v>46</v>
      </c>
      <c r="D38" s="219"/>
      <c r="E38" s="186" t="s">
        <v>47</v>
      </c>
      <c r="F38" s="311" t="s">
        <v>22</v>
      </c>
      <c r="G38" s="312"/>
      <c r="H38" s="129"/>
      <c r="I38" s="14">
        <f ca="1">IF(J38&lt;5,1,0)</f>
        <v>0</v>
      </c>
      <c r="J38" s="2">
        <f ca="1">YEARFRAC(C33,I41,1)</f>
        <v>126.6577631181822</v>
      </c>
      <c r="K38">
        <f ca="1">(J38-TRUNC(J38))*12</f>
        <v>7.8931574181864335</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211"/>
      <c r="G41" s="212"/>
      <c r="H41" s="128"/>
      <c r="I41" s="34">
        <f ca="1">TODAY()</f>
        <v>46261</v>
      </c>
      <c r="J41" s="2">
        <f ca="1">YEARFRAC(D37,E37,1)</f>
        <v>126.6577631181822</v>
      </c>
      <c r="K41">
        <f ca="1">(J41-TRUNC(J41))*12</f>
        <v>7.8931574181864335</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25">
      <c r="A47" s="326"/>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327"/>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40"/>
      <c r="B54" s="225"/>
      <c r="C54" s="30" t="s">
        <v>68</v>
      </c>
      <c r="D54" s="89"/>
      <c r="E54" s="190">
        <f>D54*10</f>
        <v>0</v>
      </c>
      <c r="F54" s="207"/>
      <c r="G54" s="208"/>
      <c r="H54" s="5"/>
    </row>
    <row r="55" spans="1:54" ht="38.25" customHeight="1" x14ac:dyDescent="0.2">
      <c r="A55" s="325">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1.95" customHeight="1" x14ac:dyDescent="0.2">
      <c r="A59" s="234">
        <v>22</v>
      </c>
      <c r="B59" s="228" t="s">
        <v>75</v>
      </c>
      <c r="C59" s="30" t="s">
        <v>76</v>
      </c>
      <c r="D59" s="89"/>
      <c r="E59" s="190">
        <f>D59*5</f>
        <v>0</v>
      </c>
      <c r="F59" s="207"/>
      <c r="G59" s="208"/>
      <c r="H59" s="139"/>
      <c r="I59" s="8"/>
      <c r="J59" s="8"/>
      <c r="K59" s="8"/>
      <c r="L59" s="8"/>
      <c r="M59" s="8"/>
      <c r="N59" s="8"/>
      <c r="O59" s="8"/>
    </row>
    <row r="60" spans="1:54" ht="51.95" customHeight="1" x14ac:dyDescent="0.2">
      <c r="A60" s="235"/>
      <c r="B60" s="225"/>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328">
        <v>24</v>
      </c>
      <c r="B62" s="224" t="s">
        <v>80</v>
      </c>
      <c r="C62" s="77" t="s">
        <v>81</v>
      </c>
      <c r="D62" s="90"/>
      <c r="E62" s="190">
        <f>D62*2</f>
        <v>0</v>
      </c>
      <c r="F62" s="207"/>
      <c r="G62" s="208"/>
      <c r="H62" s="139"/>
      <c r="I62" s="8"/>
      <c r="J62" s="8"/>
      <c r="K62" s="8"/>
      <c r="L62" s="8"/>
      <c r="M62" s="8"/>
      <c r="N62" s="8"/>
      <c r="O62" s="8"/>
    </row>
    <row r="63" spans="1:54" ht="60" customHeight="1" thickBot="1" x14ac:dyDescent="0.25">
      <c r="A63" s="235"/>
      <c r="B63" s="233"/>
      <c r="C63" s="31" t="s">
        <v>82</v>
      </c>
      <c r="D63" s="91"/>
      <c r="E63" s="190">
        <f>D63</f>
        <v>0</v>
      </c>
      <c r="F63" s="207"/>
      <c r="G63" s="208"/>
      <c r="H63" s="139"/>
      <c r="I63" s="8"/>
      <c r="J63" s="8"/>
      <c r="K63" s="8"/>
      <c r="L63" s="8"/>
      <c r="M63" s="8"/>
      <c r="N63" s="8"/>
      <c r="O63" s="8"/>
    </row>
    <row r="64" spans="1:54" ht="79.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20" t="s">
        <v>97</v>
      </c>
      <c r="B71" s="230"/>
      <c r="C71" s="111" t="s">
        <v>59</v>
      </c>
      <c r="D71" s="72" t="s">
        <v>84</v>
      </c>
      <c r="E71" s="85" t="s">
        <v>61</v>
      </c>
      <c r="F71" s="226" t="s">
        <v>22</v>
      </c>
      <c r="G71" s="227"/>
      <c r="H71" s="5"/>
      <c r="I71" s="8"/>
      <c r="J71" s="8"/>
      <c r="K71" s="8"/>
      <c r="L71" s="5"/>
      <c r="M71" s="8"/>
      <c r="N71" s="8"/>
      <c r="O71" s="8"/>
    </row>
    <row r="72" spans="1:38" ht="42"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25">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32"/>
      <c r="B74" s="225"/>
      <c r="C74" s="30" t="s">
        <v>101</v>
      </c>
      <c r="D74" s="94"/>
      <c r="E74" s="192">
        <f>D74*2.5</f>
        <v>0</v>
      </c>
      <c r="F74" s="207"/>
      <c r="G74" s="208"/>
      <c r="H74" s="139"/>
      <c r="I74" s="8"/>
      <c r="J74" s="8"/>
      <c r="K74" s="8"/>
      <c r="L74" s="8"/>
      <c r="M74" s="8"/>
      <c r="N74" s="8"/>
      <c r="O74" s="8"/>
    </row>
    <row r="75" spans="1:38" ht="55.5" customHeight="1" x14ac:dyDescent="0.2">
      <c r="A75" s="316">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5" customHeight="1" x14ac:dyDescent="0.2">
      <c r="A77" s="294"/>
      <c r="B77" s="228"/>
      <c r="C77" s="30" t="s">
        <v>105</v>
      </c>
      <c r="D77" s="94"/>
      <c r="E77" s="192">
        <f>3*D77</f>
        <v>0</v>
      </c>
      <c r="F77" s="207"/>
      <c r="G77" s="208"/>
      <c r="H77" s="139"/>
      <c r="I77" s="5"/>
      <c r="J77" s="5"/>
      <c r="K77" s="5"/>
      <c r="L77" s="8"/>
      <c r="M77" s="5"/>
      <c r="N77" s="5"/>
      <c r="O77" s="5"/>
    </row>
    <row r="78" spans="1:38" ht="45.75" customHeight="1" x14ac:dyDescent="0.2">
      <c r="A78" s="294"/>
      <c r="B78" s="228"/>
      <c r="C78" s="30" t="s">
        <v>106</v>
      </c>
      <c r="D78" s="94"/>
      <c r="E78" s="192">
        <f>D78*2</f>
        <v>0</v>
      </c>
      <c r="F78" s="207"/>
      <c r="G78" s="208"/>
      <c r="H78" s="139"/>
      <c r="I78" s="5"/>
      <c r="J78" s="5"/>
      <c r="K78" s="5"/>
      <c r="L78" s="8"/>
      <c r="M78" s="5"/>
      <c r="N78" s="5"/>
      <c r="O78" s="5"/>
    </row>
    <row r="79" spans="1:38" ht="45.75" customHeight="1" x14ac:dyDescent="0.2">
      <c r="A79" s="294"/>
      <c r="B79" s="228"/>
      <c r="C79" s="30" t="s">
        <v>107</v>
      </c>
      <c r="D79" s="94"/>
      <c r="E79" s="192">
        <f>D79*1.5</f>
        <v>0</v>
      </c>
      <c r="F79" s="207"/>
      <c r="G79" s="208"/>
      <c r="H79" s="139"/>
      <c r="I79" s="5"/>
      <c r="J79" s="5"/>
      <c r="K79" s="5"/>
      <c r="L79" s="8"/>
      <c r="M79" s="5"/>
      <c r="N79" s="5"/>
      <c r="O79" s="5"/>
    </row>
    <row r="80" spans="1:38" ht="38.25" customHeight="1" x14ac:dyDescent="0.2">
      <c r="A80" s="317"/>
      <c r="B80" s="225"/>
      <c r="C80" s="30" t="s">
        <v>108</v>
      </c>
      <c r="D80" s="94"/>
      <c r="E80" s="192">
        <f>D80</f>
        <v>0</v>
      </c>
      <c r="F80" s="207"/>
      <c r="G80" s="208"/>
      <c r="H80" s="139"/>
      <c r="I80" s="8"/>
      <c r="J80" s="8"/>
      <c r="K80" s="8"/>
      <c r="L80" s="5"/>
      <c r="M80" s="8"/>
      <c r="N80" s="8"/>
      <c r="O80" s="8"/>
    </row>
    <row r="81" spans="1:38" ht="38.25" customHeight="1" x14ac:dyDescent="0.2">
      <c r="A81" s="322">
        <v>31</v>
      </c>
      <c r="B81" s="224" t="s">
        <v>109</v>
      </c>
      <c r="C81" s="30" t="s">
        <v>110</v>
      </c>
      <c r="D81" s="94"/>
      <c r="E81" s="192">
        <f>4*D81</f>
        <v>0</v>
      </c>
      <c r="F81" s="207"/>
      <c r="G81" s="208"/>
      <c r="H81" s="139"/>
      <c r="I81" s="8"/>
      <c r="J81" s="8"/>
      <c r="K81" s="8"/>
      <c r="L81" s="5"/>
      <c r="M81" s="8"/>
      <c r="N81" s="8"/>
      <c r="O81" s="8"/>
    </row>
    <row r="82" spans="1:38" ht="38.25" customHeight="1" x14ac:dyDescent="0.2">
      <c r="A82" s="323"/>
      <c r="B82" s="228"/>
      <c r="C82" s="30" t="s">
        <v>111</v>
      </c>
      <c r="D82" s="94"/>
      <c r="E82" s="192">
        <f>2*D82</f>
        <v>0</v>
      </c>
      <c r="F82" s="207"/>
      <c r="G82" s="208"/>
      <c r="H82" s="139"/>
      <c r="I82" s="8"/>
      <c r="J82" s="8"/>
      <c r="K82" s="8"/>
      <c r="L82" s="5"/>
      <c r="M82" s="8"/>
      <c r="N82" s="8"/>
      <c r="O82" s="8"/>
    </row>
    <row r="83" spans="1:38" ht="33" customHeight="1" x14ac:dyDescent="0.2">
      <c r="A83" s="323"/>
      <c r="B83" s="228"/>
      <c r="C83" s="30" t="s">
        <v>112</v>
      </c>
      <c r="D83" s="94"/>
      <c r="E83" s="192">
        <f>1.5*D83</f>
        <v>0</v>
      </c>
      <c r="F83" s="207"/>
      <c r="G83" s="208"/>
      <c r="H83" s="139"/>
      <c r="I83" s="5"/>
      <c r="J83" s="5"/>
      <c r="K83" s="5"/>
      <c r="L83" s="8"/>
      <c r="M83" s="5"/>
      <c r="N83" s="5"/>
      <c r="O83" s="5"/>
    </row>
    <row r="84" spans="1:38" ht="38.25" customHeight="1" x14ac:dyDescent="0.2">
      <c r="A84" s="323"/>
      <c r="B84" s="228"/>
      <c r="C84" s="30" t="s">
        <v>113</v>
      </c>
      <c r="D84" s="94"/>
      <c r="E84" s="192">
        <f>D84</f>
        <v>0</v>
      </c>
      <c r="F84" s="207"/>
      <c r="G84" s="208"/>
      <c r="H84" s="139"/>
      <c r="I84" s="5"/>
      <c r="J84" s="5"/>
      <c r="K84" s="5"/>
      <c r="L84" s="8"/>
      <c r="M84" s="5"/>
      <c r="N84" s="5"/>
      <c r="O84" s="5"/>
    </row>
    <row r="85" spans="1:38" s="43" customFormat="1" ht="46.5" customHeight="1" x14ac:dyDescent="0.25">
      <c r="A85" s="323"/>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324"/>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20" t="s">
        <v>134</v>
      </c>
      <c r="B99" s="230"/>
      <c r="C99" s="111" t="s">
        <v>59</v>
      </c>
      <c r="D99" s="73" t="s">
        <v>84</v>
      </c>
      <c r="E99" s="145" t="s">
        <v>61</v>
      </c>
      <c r="F99" s="347" t="s">
        <v>22</v>
      </c>
      <c r="G99" s="227"/>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329" t="s">
        <v>39</v>
      </c>
      <c r="B111" s="330"/>
      <c r="C111" s="330"/>
      <c r="D111" s="331"/>
      <c r="E111" s="332">
        <f>IF(SUM(E49:E110)&gt;250, 250,SUM(E49:E110))</f>
        <v>0</v>
      </c>
      <c r="F111" s="333"/>
      <c r="G111" s="334"/>
      <c r="H111" s="139"/>
      <c r="I111" s="8"/>
      <c r="J111" s="8"/>
      <c r="K111" s="8"/>
      <c r="L111" s="8"/>
      <c r="M111" s="8"/>
      <c r="N111" s="8"/>
      <c r="O111" s="8"/>
    </row>
    <row r="112" spans="1:15" ht="52.5" customHeight="1" x14ac:dyDescent="0.2">
      <c r="A112" s="253" t="s">
        <v>157</v>
      </c>
      <c r="B112" s="348"/>
      <c r="C112" s="348"/>
      <c r="D112" s="348"/>
      <c r="E112" s="348"/>
      <c r="F112" s="348"/>
      <c r="G112" s="348"/>
      <c r="H112" s="139"/>
      <c r="I112" s="8"/>
      <c r="J112" s="8"/>
      <c r="K112" s="8"/>
      <c r="L112" s="8"/>
      <c r="M112" s="8"/>
      <c r="N112" s="8"/>
      <c r="O112" s="8"/>
    </row>
    <row r="113" spans="1:38" ht="66" customHeight="1" thickBot="1" x14ac:dyDescent="0.25">
      <c r="A113" s="349"/>
      <c r="B113" s="350"/>
      <c r="C113" s="350"/>
      <c r="D113" s="350"/>
      <c r="E113" s="350"/>
      <c r="F113" s="350"/>
      <c r="G113" s="350"/>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329" t="s">
        <v>39</v>
      </c>
      <c r="B125" s="330"/>
      <c r="C125" s="330"/>
      <c r="D125" s="331"/>
      <c r="E125" s="332">
        <f>IF(SUM(E114:E122)&gt;50,50,SUM(E114:E122))</f>
        <v>0</v>
      </c>
      <c r="F125" s="333"/>
      <c r="G125" s="334"/>
    </row>
    <row r="126" spans="1:38" ht="38.25" customHeight="1" thickBot="1" x14ac:dyDescent="0.25">
      <c r="A126" s="152"/>
      <c r="B126" s="153"/>
      <c r="C126" s="153"/>
      <c r="D126" s="153"/>
      <c r="E126" s="153"/>
      <c r="F126" s="153"/>
      <c r="G126" s="154"/>
    </row>
    <row r="127" spans="1:38" ht="45.6" customHeight="1" thickBot="1" x14ac:dyDescent="0.25">
      <c r="A127" s="329" t="s">
        <v>173</v>
      </c>
      <c r="B127" s="330"/>
      <c r="C127" s="330"/>
      <c r="D127" s="331"/>
      <c r="E127" s="336" t="str">
        <f ca="1">IF(AND(ISNUMBER(E34),ISNUMBER(E47),ISNUMBER(E111),ISNUMBER(126),K16="preenchimento está completo",K19="preenchimento está completo"),E111+E34+E47+E125,"INSCRIÇÃO INDEFERIDA")</f>
        <v>INSCRIÇÃO INDEFERIDA</v>
      </c>
      <c r="F127" s="337"/>
      <c r="G127" s="338"/>
    </row>
    <row r="128" spans="1:38" ht="40.5" customHeight="1" x14ac:dyDescent="0.2">
      <c r="A128" s="345" t="s">
        <v>174</v>
      </c>
      <c r="B128" s="345"/>
      <c r="C128" s="339"/>
      <c r="D128" s="339"/>
      <c r="E128" s="339"/>
      <c r="F128" s="339"/>
      <c r="G128" s="340"/>
    </row>
    <row r="129" spans="1:7" ht="25.5" customHeight="1" x14ac:dyDescent="0.2">
      <c r="A129" s="346"/>
      <c r="B129" s="346"/>
      <c r="C129" s="335"/>
      <c r="D129" s="335"/>
      <c r="E129" s="341">
        <f ca="1">NOW()</f>
        <v>46261.367548032409</v>
      </c>
      <c r="F129" s="341"/>
      <c r="G129" s="342"/>
    </row>
    <row r="130" spans="1:7" ht="36" customHeight="1" x14ac:dyDescent="0.2">
      <c r="A130" s="346"/>
      <c r="B130" s="346"/>
      <c r="C130" s="2"/>
      <c r="E130" s="335"/>
      <c r="F130" s="335"/>
      <c r="G130" s="342"/>
    </row>
    <row r="131" spans="1:7" ht="14.25" customHeight="1" x14ac:dyDescent="0.2">
      <c r="A131" s="346"/>
      <c r="B131" s="346"/>
      <c r="C131" s="335"/>
      <c r="D131" s="335"/>
      <c r="E131" s="335"/>
      <c r="F131" s="335"/>
      <c r="G131" s="342"/>
    </row>
    <row r="132" spans="1:7" ht="14.25" customHeight="1" x14ac:dyDescent="0.2">
      <c r="A132" s="346"/>
      <c r="B132" s="346"/>
      <c r="C132" s="335"/>
      <c r="D132" s="335"/>
      <c r="E132" s="335"/>
      <c r="F132" s="335"/>
      <c r="G132" s="342"/>
    </row>
    <row r="133" spans="1:7" ht="14.25" customHeight="1" x14ac:dyDescent="0.2">
      <c r="A133" s="346"/>
      <c r="B133" s="346"/>
      <c r="C133" s="335"/>
      <c r="D133" s="335"/>
      <c r="E133" s="335"/>
      <c r="F133" s="335"/>
      <c r="G133" s="342"/>
    </row>
    <row r="134" spans="1:7" ht="14.25" x14ac:dyDescent="0.2">
      <c r="A134" s="346"/>
      <c r="B134" s="346"/>
      <c r="C134" s="335"/>
      <c r="D134" s="335"/>
      <c r="E134" s="335" t="s">
        <v>175</v>
      </c>
      <c r="F134" s="335"/>
      <c r="G134" s="342"/>
    </row>
    <row r="135" spans="1:7" ht="15" thickBot="1" x14ac:dyDescent="0.25">
      <c r="A135" s="159"/>
      <c r="B135" s="160"/>
      <c r="C135" s="344"/>
      <c r="D135" s="344"/>
      <c r="E135" s="157"/>
      <c r="F135" s="158"/>
      <c r="G135" s="343"/>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f002ata1 Fatec São Paulo - ATA de Assuntos Docentes</cp:lastModifiedBy>
  <cp:revision/>
  <cp:lastPrinted>2026-01-26T15:01:00Z</cp:lastPrinted>
  <dcterms:created xsi:type="dcterms:W3CDTF">2014-10-07T12:05:22Z</dcterms:created>
  <dcterms:modified xsi:type="dcterms:W3CDTF">2026-08-27T11:49:16Z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