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
    </mc:Choice>
  </mc:AlternateContent>
  <xr:revisionPtr revIDLastSave="0" documentId="13_ncr:1_{476E5FDF-3201-4A1B-B03D-900BBEFD3ED3}"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<sst xmlns="http://schemas.openxmlformats.org/spreadsheetml/2006/main" count="220" uniqueCount="184">
  <si>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</si>
  <si>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</si>
  <si>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</si>
  <si>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</si>
  <si>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</si>
  <si>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</si>
  <si>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</si>
  <si>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</si>
  <si>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</si>
  <si>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</si>
  <si>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</si>
  <si>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</si>
  <si>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</si>
  <si>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</si>
  <si>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</si>
  <si>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</si>
  <si>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</si>
  <si>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</si>
  <si>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</si>
  <si>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</si>
  <si>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</si>
  <si>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</si>
  <si>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</si>
  <si>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</si>
  <si>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</si>
  <si>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</si>
  <si>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</si>
  <si>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</si>
  <si>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</si>
  <si>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</si>
  <si>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</si>
  <si>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</si>
  <si>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</si>
  <si>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</si>
  <si>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</si>
  <si>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</si>
  <si>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</si>
  <si>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</si>
  <si>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</si>
  <si>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</si>
  <si>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</si>
  <si>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</si>
  <si>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</si>
  <si>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</si>
  <si>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</si>
  <si>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</si>
  <si>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</si>
  <si>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</si>
  <si>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</si>
  <si>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</si>
  <si>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</si>
  <si>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</si>
  <si>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</si>
  <si>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</si>
  <si>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</si>
  <si>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</si>
  <si>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</si>
  <si>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</si>
  <si>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</si>
  <si>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</si>
  <si>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</si>
  <si>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</si>
  <si>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</si>
  <si>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</si>
  <si>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</si>
  <si>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</si>
  <si>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</si>
  <si>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</si>
  <si>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</si>
  <si>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</si>
  <si>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</si>
  <si>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</si>
  <si>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</si>
  <si>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</si>
  <si>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</si>
  <si>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</si>
  <si>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</si>
  <si>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</si>
  <si>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</si>
  <si>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</si>
  <si>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</si>
  <si>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</si>
  <si>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</si>
  <si>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</si>
  <si>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</si>
  <si>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</si>
  <si>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</si>
  <si>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</si>
  <si>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</si>
  <si>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</si>
  <si>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</si>
  <si>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</si>
  <si>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</si>
  <si>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</si>
  <si>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</si>
  <si>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</si>
  <si>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</si>
  <si>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</si>
  <si>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</si>
  <si>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</si>
  <si>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</si>
  <si>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</si>
  <si>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</si>
  <si>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</si>
  <si>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</si>
  <si>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</si>
  <si>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</si>
  <si>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</si>
  <si>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</si>
  <si>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</si>
  <si>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</si>
  <si>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</si>
  <si>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</si>
  <si>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</si>
  <si>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</si>
  <si>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</si>
  <si>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</si>
  <si>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</si>
  <si>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</si>
  <si>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</si>
  <si>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</si>
  <si>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</si>
  <si>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</si>
  <si>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</si>
  <si>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</si>
  <si>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</si>
  <si>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</si>
  <si>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</si>
  <si>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</si>
  <si>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</si>
  <si>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</si>
  <si>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</si>
  <si>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</si>
  <si>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</si>
  <si>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</si>
  <si>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</si>
  <si>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</si>
  <si>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</si>
  <si>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</si>
  <si>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</si>
  <si>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</si>
  <si>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</si>
  <si>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</si>
  <si>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</si>
  <si>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</si>
  <si>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</si>
  <si>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</si>
  <si>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</si>
  <si>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</si>
  <si>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</si>
  <si>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</si>
  <si>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</si>
  <si>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</si>
  <si>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</si>
  <si>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</si>
  <si>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</si>
  <si>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</si>
  <si>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</si>
  <si>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</si>
  <si>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</si>
  <si>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</si>
  <si>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</si>
  <si>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</si>
  <si>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</si>
  <si>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</si>
  <si>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</si>
  <si>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</si>
  <si>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</si>
  <si>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</si>
  <si>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</si>
  <si>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</si>
  <si>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</si>
  <si>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</si>
  <si>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</si>
  <si>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</si>
  <si>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</si>
  <si>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</si>
  <si>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</si>
  <si>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</si>
  <si>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</si>
  <si>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TURISMO E HOTELARIA</t>
  </si>
  <si>
    <t>1.0.7</t>
  </si>
  <si>
    <t>TURISMO NA CONTEMPORANEIDADE</t>
  </si>
  <si>
    <t>605/2026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</si>
</sst>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1" sqref="C11:G11"/>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t="s">
        <v>179</v>
      </c>
      <c r="D10" s="281"/>
      <c r="E10" s="281"/>
      <c r="F10" s="98" t="s">
        <v>10</v>
      </c>
      <c r="G10" s="169" t="s">
        <v>183</v>
      </c>
      <c r="H10" s="125" t="e">
        <f>IF(#REF!="X",1,0)</f>
        <v>#REF!</v>
      </c>
      <c r="I10" s="125" t="e">
        <f>IF(#REF!="X",1,0)</f>
        <v>#REF!</v>
      </c>
      <c r="J10" s="125" t="e">
        <f>IF(#REF!="X",1,0)</f>
        <v>#REF!</v>
      </c>
      <c r="K10" s="8"/>
      <c r="L10" s="146" t="e">
        <f>IF(SUM(H10:J10)=0,0,IF(SUM(H10:J10)&gt;1,0,1))</f>
        <v>#REF!</v>
      </c>
      <c r="M10" s="8"/>
      <c r="N10" s="8"/>
      <c r="O10" s="8"/>
    </row>
    <row r="11" spans="1:18" ht="29.25" customHeight="1" x14ac:dyDescent="0.2">
      <c r="A11" s="302">
        <v>3</v>
      </c>
      <c r="B11" s="9" t="s">
        <v>11</v>
      </c>
      <c r="C11" s="293" t="s">
        <v>182</v>
      </c>
      <c r="D11" s="286"/>
      <c r="E11" s="286"/>
      <c r="F11" s="286"/>
      <c r="G11" s="287"/>
      <c r="H11" s="125"/>
      <c r="I11" s="8"/>
      <c r="J11" s="8"/>
      <c r="K11" s="8"/>
      <c r="L11" s="8" t="e">
        <f>IF(AND(H10=0,I10=1,J10=0),1,0)</f>
        <v>#REF!</v>
      </c>
      <c r="M11" s="8"/>
      <c r="N11" s="8"/>
      <c r="O11" s="8"/>
    </row>
    <row r="12" spans="1:18" ht="96" customHeight="1" x14ac:dyDescent="0.2">
      <c r="A12" s="252"/>
      <c r="B12" s="76" t="s">
        <v>176</v>
      </c>
      <c r="C12" s="285" t="s">
        <v>180</v>
      </c>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t="s">
        <v>181</v>
      </c>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4" t="str">
        <f>K19</f>
        <v>ASSINALE UMA OPÇÃO DE DISCIPLINA PARA NÃO TER A INSCRIÇÃO INVALIDADA</v>
      </c>
      <c r="B18" s="295"/>
      <c r="C18" s="295"/>
      <c r="D18" s="295"/>
      <c r="E18" s="295"/>
      <c r="F18" s="295"/>
      <c r="G18" s="296"/>
      <c r="H18" s="126"/>
      <c r="I18" s="8"/>
      <c r="J18" s="8"/>
      <c r="K18" s="8"/>
      <c r="L18" s="10"/>
      <c r="M18" s="10"/>
      <c r="N18" s="10"/>
      <c r="O18" s="8"/>
    </row>
    <row r="19" spans="1:38" ht="64.5" customHeight="1" thickBot="1" x14ac:dyDescent="0.25">
      <c r="A19" s="299" t="s">
        <v>19</v>
      </c>
      <c r="B19" s="300"/>
      <c r="C19" s="300"/>
      <c r="D19" s="300"/>
      <c r="E19" s="300"/>
      <c r="F19" s="300"/>
      <c r="G19" s="301"/>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7"/>
      <c r="C20" s="298"/>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1" t="s">
        <v>32</v>
      </c>
      <c r="C30" s="322"/>
      <c r="D30" s="16" t="s">
        <v>33</v>
      </c>
      <c r="E30" s="33"/>
      <c r="F30" s="310"/>
      <c r="G30" s="311"/>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3"/>
      <c r="F31" s="312"/>
      <c r="G31" s="313"/>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4"/>
      <c r="F32" s="312"/>
      <c r="G32" s="313"/>
      <c r="H32" s="131"/>
      <c r="I32" s="8"/>
      <c r="J32" s="8"/>
      <c r="K32" s="8"/>
      <c r="L32" s="12"/>
      <c r="M32" s="11"/>
      <c r="N32" s="12"/>
      <c r="O32" s="8"/>
    </row>
    <row r="33" spans="1:54" ht="39.75" customHeight="1" thickBot="1" x14ac:dyDescent="0.25">
      <c r="A33" s="103">
        <v>9</v>
      </c>
      <c r="B33" s="41" t="s">
        <v>38</v>
      </c>
      <c r="C33" s="165"/>
      <c r="D33" s="307" t="str">
        <f>IF(I22=0,"",IF(AND(I33=1,J33=1,H33=0),"CERTIFICADO VÁLIDO",IF(E30="","CANDIDATO SEM PROFICIÊNCIA EM INGLÊS",IF(J38&gt;5,"CERTIFICADO INVÁLIDO",IF(AND(J38&lt;=5,K33=1),"CERTIFICADO VÁLIDO")))))</f>
        <v/>
      </c>
      <c r="E33" s="308"/>
      <c r="F33" s="314"/>
      <c r="G33" s="315"/>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9"/>
      <c r="B34" s="316" t="s">
        <v>39</v>
      </c>
      <c r="C34" s="317"/>
      <c r="D34" s="318"/>
      <c r="E34" s="303" t="str">
        <f ca="1">IF(OR(I19&lt;&gt;1,I34=0,J35=0,K31=0,D33="CERTIFICADO INVÁLIDO",D33="CANDIDATO SEM PROFICIÊNCIA EM INGLÊS"),"PONTUAÇÃO INVÁLIDA",J36)</f>
        <v>PONTUAÇÃO INVÁLIDA</v>
      </c>
      <c r="F34" s="304"/>
      <c r="G34" s="305"/>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9"/>
      <c r="B35" s="235" t="s">
        <v>40</v>
      </c>
      <c r="C35" s="319"/>
      <c r="D35" s="319"/>
      <c r="E35" s="319"/>
      <c r="F35" s="319"/>
      <c r="G35" s="320"/>
      <c r="H35" s="129"/>
      <c r="I35" s="8"/>
      <c r="J35" s="8">
        <f ca="1">IF(AND(K33=1,C33&lt;K35),0,1)</f>
        <v>1</v>
      </c>
      <c r="K35" s="57">
        <f ca="1">K34-5</f>
        <v>2021</v>
      </c>
      <c r="L35" s="10"/>
      <c r="M35" s="15"/>
      <c r="N35" s="10"/>
      <c r="O35" s="8"/>
    </row>
    <row r="36" spans="1:54" ht="214.5" customHeight="1" x14ac:dyDescent="0.2">
      <c r="A36" s="329" t="s">
        <v>41</v>
      </c>
      <c r="B36" s="330"/>
      <c r="C36" s="345" t="s">
        <v>42</v>
      </c>
      <c r="D36" s="74" t="s">
        <v>43</v>
      </c>
      <c r="E36" s="144" t="s">
        <v>44</v>
      </c>
      <c r="F36" s="327" t="s">
        <v>45</v>
      </c>
      <c r="G36" s="328"/>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1"/>
      <c r="B37" s="332"/>
      <c r="C37" s="346"/>
      <c r="D37" s="176"/>
      <c r="E37" s="120">
        <f ca="1">TODAY()</f>
        <v>46259</v>
      </c>
      <c r="F37" s="142" t="str">
        <f>J43</f>
        <v/>
      </c>
      <c r="G37" s="143" t="str">
        <f>K43</f>
        <v/>
      </c>
      <c r="H37" s="129"/>
      <c r="I37" s="14"/>
      <c r="J37" s="14"/>
      <c r="K37" s="14"/>
      <c r="L37" s="12">
        <f>IF(E30="x",1,0)</f>
        <v>0</v>
      </c>
      <c r="M37" s="15"/>
      <c r="N37" s="12"/>
      <c r="O37" s="14"/>
    </row>
    <row r="38" spans="1:54" ht="86.25" customHeight="1" thickBot="1" x14ac:dyDescent="0.3">
      <c r="A38" s="333"/>
      <c r="B38" s="334"/>
      <c r="C38" s="347" t="s">
        <v>46</v>
      </c>
      <c r="D38" s="348"/>
      <c r="E38" s="186" t="s">
        <v>47</v>
      </c>
      <c r="F38" s="241" t="s">
        <v>22</v>
      </c>
      <c r="G38" s="242"/>
      <c r="H38" s="129"/>
      <c r="I38" s="14">
        <f ca="1">IF(J38&lt;5,1,0)</f>
        <v>0</v>
      </c>
      <c r="J38" s="2">
        <f ca="1">YEARFRAC(C33,I41,1)</f>
        <v>126.65228732807313</v>
      </c>
      <c r="K38">
        <f ca="1">(J38-TRUNC(J38))*12</f>
        <v>7.8274479368775474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5"/>
      <c r="G40" s="326"/>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5"/>
      <c r="G41" s="326"/>
      <c r="H41" s="128"/>
      <c r="I41" s="34">
        <f ca="1">TODAY()</f>
        <v>46259</v>
      </c>
      <c r="J41" s="2">
        <f ca="1">YEARFRAC(D37,E37,1)</f>
        <v>126.65228732807313</v>
      </c>
      <c r="K41">
        <f ca="1">(J41-TRUNC(J41))*12</f>
        <v>7.8274479368775474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5"/>
      <c r="G42" s="326"/>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5"/>
      <c r="G43" s="326"/>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5"/>
      <c r="G44" s="326"/>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5"/>
      <c r="G45" s="326"/>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5"/>
      <c r="G46" s="326"/>
      <c r="H46" s="137"/>
      <c r="L46" s="21"/>
      <c r="M46" s="21"/>
      <c r="S46" s="24">
        <f t="shared" si="2"/>
        <v>0</v>
      </c>
      <c r="U46" s="61">
        <f t="shared" si="3"/>
        <v>0</v>
      </c>
      <c r="W46" s="61">
        <f t="shared" si="4"/>
        <v>0</v>
      </c>
    </row>
    <row r="47" spans="1:54" s="22" customFormat="1" ht="52.5" customHeight="1" thickBot="1" x14ac:dyDescent="0.25">
      <c r="A47" s="261"/>
      <c r="B47" s="316" t="s">
        <v>39</v>
      </c>
      <c r="C47" s="317"/>
      <c r="D47" s="318"/>
      <c r="E47" s="341" t="str">
        <f>K48</f>
        <v>TEMPO DE EXPERIÊNCIA INSUFICIENTE</v>
      </c>
      <c r="F47" s="342"/>
      <c r="G47" s="343"/>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4" t="s">
        <v>57</v>
      </c>
      <c r="C48" s="319"/>
      <c r="D48" s="319"/>
      <c r="E48" s="319"/>
      <c r="F48" s="319"/>
      <c r="G48" s="320"/>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9">
        <v>17</v>
      </c>
      <c r="B49" s="229" t="s">
        <v>58</v>
      </c>
      <c r="C49" s="71" t="s">
        <v>59</v>
      </c>
      <c r="D49" s="83" t="s">
        <v>60</v>
      </c>
      <c r="E49" s="55" t="s">
        <v>61</v>
      </c>
      <c r="F49" s="337" t="s">
        <v>22</v>
      </c>
      <c r="G49" s="338"/>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40"/>
      <c r="B50" s="260"/>
      <c r="C50" s="204" t="s">
        <v>62</v>
      </c>
      <c r="D50" s="84"/>
      <c r="E50" s="189">
        <f>IF(D50&gt;100,50,IF(D50&gt;=1,0.5*D50,0))</f>
        <v>0</v>
      </c>
      <c r="F50" s="335"/>
      <c r="G50" s="336"/>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5"/>
      <c r="G51" s="336"/>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9"/>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6">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9">
        <v>21</v>
      </c>
      <c r="B57" s="254" t="s">
        <v>72</v>
      </c>
      <c r="C57" s="77" t="s">
        <v>73</v>
      </c>
      <c r="D57" s="89"/>
      <c r="E57" s="190">
        <f>D57*10</f>
        <v>0</v>
      </c>
      <c r="F57" s="207"/>
      <c r="G57" s="208"/>
      <c r="H57" s="140"/>
      <c r="I57" s="5"/>
      <c r="J57" s="5"/>
      <c r="K57" s="5"/>
      <c r="M57" s="5"/>
      <c r="N57" s="5"/>
      <c r="O57" s="5"/>
    </row>
    <row r="58" spans="1:54" ht="57" customHeight="1" thickBot="1" x14ac:dyDescent="0.25">
      <c r="A58" s="340"/>
      <c r="B58" s="260"/>
      <c r="C58" s="77" t="s">
        <v>74</v>
      </c>
      <c r="D58" s="90"/>
      <c r="E58" s="190">
        <f>D58*5</f>
        <v>0</v>
      </c>
      <c r="F58" s="207"/>
      <c r="G58" s="208"/>
      <c r="H58" s="139"/>
      <c r="L58" s="8"/>
    </row>
    <row r="59" spans="1:54" ht="51.95" customHeight="1" x14ac:dyDescent="0.2">
      <c r="A59" s="350">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9"/>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46259.501176620368</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2026-08-25T15:01:45Z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