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EstaPastaDeTrabalho" defaultThemeVersion="124226"/>
  <mc:AlternateContent xmlns:mc="http://schemas.openxmlformats.org/markup-compatibility/2006">
    <mc:Choice Requires="x15">
      <x15ac:absPath xmlns:x15ac="http://schemas.microsoft.com/office/spreadsheetml/2010/11/ac" url="E:\Users\willian.bertini.FTCADM-02\OneDrive - Centro Paula Souza\Diretoria de Serviços_Willian\02 - URH - Unidade de Recursos Humanos\_ANEXOS\"/>
    </mc:Choice>
  </mc:AlternateContent>
  <xr:revisionPtr revIDLastSave="0" documentId="8_{EA0292A5-5E88-4027-95B9-0AE5F512888F}" xr6:coauthVersionLast="47" xr6:coauthVersionMax="47" xr10:uidLastSave="{00000000-0000-0000-0000-000000000000}"/>
  <bookViews>
    <workbookView xWindow="-113" yWindow="-113" windowWidth="24267" windowHeight="13023"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<sst xmlns="http://schemas.openxmlformats.org/spreadsheetml/2006/main" count="215" uniqueCount="179">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</sst>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R1" sqref="R1"/>
    </sheetView>
  </sheetViews>
  <sheetFormatPr defaultColWidth="9.109375" defaultRowHeight="11.3" x14ac:dyDescent="0.2"/>
  <cols>
    <col min="1" max="1" width="2.88671875" style="6" customWidth="1"/>
    <col min="2" max="2" width="35.5546875" style="2" customWidth="1"/>
    <col min="3" max="3" width="22" style="29" customWidth="1"/>
    <col min="4" max="4" width="17.88671875" style="2" customWidth="1"/>
    <col min="5" max="5" width="14.6640625" style="2" customWidth="1"/>
    <col min="6" max="6" width="21.5546875" style="2" customWidth="1"/>
    <col min="7" max="7" width="19.6640625" style="28" customWidth="1"/>
    <col min="8" max="8" width="18.5546875" style="28" hidden="1" customWidth="1"/>
    <col min="9" max="10" width="18.5546875" style="2" hidden="1" customWidth="1"/>
    <col min="11" max="11" width="23.33203125" style="2" hidden="1" customWidth="1"/>
    <col min="12" max="12" width="25.6640625" style="2" hidden="1" customWidth="1"/>
    <col min="13" max="15" width="5.6640625" style="2" hidden="1" customWidth="1"/>
    <col min="16" max="16" width="1" style="2" hidden="1" customWidth="1"/>
    <col min="17" max="17" width="29.109375" style="2" hidden="1" customWidth="1"/>
    <col min="18" max="18" width="12.33203125" style="24" customWidth="1"/>
    <col min="19" max="19" width="9.109375" style="24" hidden="1" customWidth="1"/>
    <col min="20" max="22" width="8" style="61" hidden="1" customWidth="1"/>
    <col min="23" max="23" width="11.33203125" style="61" hidden="1" customWidth="1"/>
    <col min="24" max="24" width="0" style="24" hidden="1" customWidth="1"/>
    <col min="25" max="38" width="9.109375" style="24"/>
    <col min="39" max="16384" width="9.10937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3.95"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05" customHeight="1" thickBot="1" x14ac:dyDescent="0.35">
      <c r="A7" s="276" t="s">
        <v>178</v>
      </c>
      <c r="B7" s="277"/>
      <c r="C7" s="277"/>
      <c r="D7" s="277"/>
      <c r="E7" s="277"/>
      <c r="F7" s="277"/>
      <c r="G7" s="278"/>
      <c r="H7" s="124"/>
      <c r="I7" s="7"/>
      <c r="J7" s="7"/>
      <c r="K7" s="7"/>
      <c r="L7" s="7"/>
      <c r="M7" s="5"/>
      <c r="N7" s="7"/>
      <c r="O7" s="7"/>
      <c r="Q7" t="s">
        <v>4</v>
      </c>
    </row>
    <row r="8" spans="1:18" ht="15.05" customHeight="1" thickBot="1" x14ac:dyDescent="0.25">
      <c r="A8" s="288" t="s">
        <v>5</v>
      </c>
      <c r="B8" s="289"/>
      <c r="C8" s="289"/>
      <c r="D8" s="289"/>
      <c r="E8" s="289"/>
      <c r="F8" s="289"/>
      <c r="G8" s="290"/>
      <c r="H8" s="125"/>
      <c r="I8" s="8"/>
      <c r="J8" s="8"/>
      <c r="K8" s="8"/>
      <c r="L8" s="8"/>
      <c r="M8" s="8"/>
      <c r="N8" s="8"/>
      <c r="O8" s="8"/>
    </row>
    <row r="9" spans="1:18" ht="45.55" customHeight="1" thickBot="1" x14ac:dyDescent="0.25">
      <c r="A9" s="173">
        <v>1</v>
      </c>
      <c r="B9" s="174" t="s">
        <v>6</v>
      </c>
      <c r="C9" s="312"/>
      <c r="D9" s="313"/>
      <c r="E9" s="314"/>
      <c r="F9" s="205" t="s">
        <v>7</v>
      </c>
      <c r="G9" s="175"/>
      <c r="H9" s="125" t="s">
        <v>8</v>
      </c>
      <c r="I9" s="8"/>
      <c r="J9" s="8"/>
      <c r="K9" s="8"/>
      <c r="L9" s="8"/>
      <c r="M9" s="8"/>
      <c r="N9" s="8"/>
      <c r="O9" s="8"/>
    </row>
    <row r="10" spans="1:18" ht="27.7" customHeight="1" x14ac:dyDescent="0.2">
      <c r="A10" s="99">
        <v>2</v>
      </c>
      <c r="B10" s="172" t="s">
        <v>9</v>
      </c>
      <c r="C10" s="286"/>
      <c r="D10" s="287"/>
      <c r="E10" s="287"/>
      <c r="F10" s="98" t="s">
        <v>10</v>
      </c>
      <c r="G10" s="169"/>
      <c r="H10" s="125" t="e">
        <f>IF(#REF!="X",1,0)</f>
        <v>#REF!</v>
      </c>
      <c r="I10" s="125" t="e">
        <f>IF(#REF!="X",1,0)</f>
        <v>#REF!</v>
      </c>
      <c r="J10" s="125" t="e">
        <f>IF(#REF!="X",1,0)</f>
        <v>#REF!</v>
      </c>
      <c r="K10" s="8"/>
      <c r="L10" s="146" t="e">
        <f>IF(SUM(H10:J10)=0,0,IF(SUM(H10:J10)&gt;1,0,1))</f>
        <v>#REF!</v>
      </c>
      <c r="M10" s="8"/>
      <c r="N10" s="8"/>
      <c r="O10" s="8"/>
    </row>
    <row r="11" spans="1:18" ht="29.3" customHeight="1" x14ac:dyDescent="0.2">
      <c r="A11" s="308">
        <v>3</v>
      </c>
      <c r="B11" s="9" t="s">
        <v>11</v>
      </c>
      <c r="C11" s="291"/>
      <c r="D11" s="292"/>
      <c r="E11" s="292"/>
      <c r="F11" s="292"/>
      <c r="G11" s="293"/>
      <c r="H11" s="125"/>
      <c r="I11" s="8"/>
      <c r="J11" s="8"/>
      <c r="K11" s="8"/>
      <c r="L11" s="8" t="e">
        <f>IF(AND(H10=0,I10=1,J10=0),1,0)</f>
        <v>#REF!</v>
      </c>
      <c r="M11" s="8"/>
      <c r="N11" s="8"/>
      <c r="O11" s="8"/>
    </row>
    <row r="12" spans="1:18" ht="95.95" customHeight="1" x14ac:dyDescent="0.2">
      <c r="A12" s="309"/>
      <c r="B12" s="76" t="s">
        <v>176</v>
      </c>
      <c r="C12" s="291"/>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09"/>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 customHeight="1" thickBot="1" x14ac:dyDescent="0.25">
      <c r="A14" s="317" t="str">
        <f>K16</f>
        <v>PREENCHA TODOS OS CAMPOS ACIMA PARA NÃO TER SUA INSCRIÇÃO INVALIDADA</v>
      </c>
      <c r="B14" s="318"/>
      <c r="C14" s="318"/>
      <c r="D14" s="318"/>
      <c r="E14" s="318"/>
      <c r="F14" s="318"/>
      <c r="G14" s="319"/>
      <c r="H14" s="7"/>
      <c r="I14" s="8"/>
      <c r="J14" s="8"/>
      <c r="K14" s="8"/>
      <c r="L14" s="146" t="e">
        <f>IF(AND(J10=1,H12=0,I12=0,J12=0,K12=0),1,0)</f>
        <v>#REF!</v>
      </c>
      <c r="M14" s="8"/>
      <c r="N14" s="8"/>
      <c r="O14" s="8"/>
    </row>
    <row r="15" spans="1:18" ht="23.95" customHeight="1" x14ac:dyDescent="0.2">
      <c r="A15" s="309">
        <v>4</v>
      </c>
      <c r="B15" s="294" t="s">
        <v>13</v>
      </c>
      <c r="C15" s="115" t="s">
        <v>14</v>
      </c>
      <c r="D15" s="284" t="s">
        <v>15</v>
      </c>
      <c r="E15" s="116"/>
      <c r="F15" s="279" t="s">
        <v>16</v>
      </c>
      <c r="G15" s="281"/>
      <c r="H15" s="8"/>
      <c r="I15" s="8"/>
      <c r="J15" s="8"/>
      <c r="K15" s="8"/>
      <c r="L15" s="8" t="e">
        <f>IF(AND(L10=1,OR(L12=1,L13=1,L14=1)),1,0)</f>
        <v>#REF!</v>
      </c>
      <c r="M15" s="8"/>
      <c r="N15" s="8"/>
      <c r="O15" s="8"/>
    </row>
    <row r="16" spans="1:18" ht="59.35" customHeight="1" x14ac:dyDescent="0.2">
      <c r="A16" s="309"/>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05" customHeight="1" thickBot="1" x14ac:dyDescent="0.25">
      <c r="A17" s="320"/>
      <c r="B17" s="295"/>
      <c r="C17" s="56" t="s">
        <v>18</v>
      </c>
      <c r="D17" s="285"/>
      <c r="E17" s="48"/>
      <c r="F17" s="280"/>
      <c r="G17" s="283"/>
      <c r="H17" s="21"/>
      <c r="I17" s="8"/>
      <c r="J17" s="8">
        <f>IF(E16="X",1,0)</f>
        <v>0</v>
      </c>
      <c r="K17" s="8"/>
      <c r="L17" s="10"/>
      <c r="M17" s="10">
        <f>N5</f>
        <v>0</v>
      </c>
      <c r="N17" s="10">
        <f>O5</f>
        <v>0</v>
      </c>
      <c r="O17" s="8">
        <f>IF(OR(M17=1,N17=1),1,0)</f>
        <v>0</v>
      </c>
    </row>
    <row r="18" spans="1:38" ht="51.05" customHeight="1" x14ac:dyDescent="0.2">
      <c r="A18" s="300" t="str">
        <f>K19</f>
        <v>ASSINALE UMA OPÇÃO DE DISCIPLINA PARA NÃO TER A INSCRIÇÃO INVALIDADA</v>
      </c>
      <c r="B18" s="301"/>
      <c r="C18" s="301"/>
      <c r="D18" s="301"/>
      <c r="E18" s="301"/>
      <c r="F18" s="301"/>
      <c r="G18" s="302"/>
      <c r="H18" s="126"/>
      <c r="I18" s="8"/>
      <c r="J18" s="8"/>
      <c r="K18" s="8"/>
      <c r="L18" s="10"/>
      <c r="M18" s="10"/>
      <c r="N18" s="10"/>
      <c r="O18" s="8"/>
    </row>
    <row r="19" spans="1:38" ht="64.5" customHeight="1" thickBot="1" x14ac:dyDescent="0.25">
      <c r="A19" s="305" t="s">
        <v>19</v>
      </c>
      <c r="B19" s="306"/>
      <c r="C19" s="306"/>
      <c r="D19" s="306"/>
      <c r="E19" s="306"/>
      <c r="F19" s="306"/>
      <c r="G19" s="307"/>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1.95" customHeight="1" thickBot="1" x14ac:dyDescent="0.25">
      <c r="A20" s="296">
        <v>5</v>
      </c>
      <c r="B20" s="303"/>
      <c r="C20" s="304"/>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6"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1.95"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3"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1.95"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 customHeight="1" thickBot="1" x14ac:dyDescent="0.25">
      <c r="A32" s="102">
        <v>8</v>
      </c>
      <c r="B32" s="38" t="s">
        <v>37</v>
      </c>
      <c r="C32" s="42"/>
      <c r="D32" s="40"/>
      <c r="E32" s="257"/>
      <c r="F32" s="246"/>
      <c r="G32" s="247"/>
      <c r="H32" s="131"/>
      <c r="I32" s="8"/>
      <c r="J32" s="8"/>
      <c r="K32" s="8"/>
      <c r="L32" s="12"/>
      <c r="M32" s="11"/>
      <c r="N32" s="12"/>
      <c r="O32" s="8"/>
    </row>
    <row r="33" spans="1:54" ht="39.799999999999997"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05"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3"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46210</v>
      </c>
      <c r="F37" s="142" t="str">
        <f>J43</f>
        <v/>
      </c>
      <c r="G37" s="143" t="str">
        <f>K43</f>
        <v/>
      </c>
      <c r="H37" s="129"/>
      <c r="I37" s="14"/>
      <c r="J37" s="14"/>
      <c r="K37" s="14"/>
      <c r="L37" s="12">
        <f>IF(E30="x",1,0)</f>
        <v>0</v>
      </c>
      <c r="M37" s="15"/>
      <c r="N37" s="12"/>
      <c r="O37" s="14"/>
    </row>
    <row r="38" spans="1:54" ht="86.25" customHeight="1" thickBot="1" x14ac:dyDescent="0.35">
      <c r="A38" s="264"/>
      <c r="B38" s="265"/>
      <c r="C38" s="218" t="s">
        <v>46</v>
      </c>
      <c r="D38" s="219"/>
      <c r="E38" s="186" t="s">
        <v>47</v>
      </c>
      <c r="F38" s="310" t="s">
        <v>22</v>
      </c>
      <c r="G38" s="311"/>
      <c r="H38" s="129"/>
      <c r="I38" s="14">
        <f ca="1">IF(J38&lt;5,1,0)</f>
        <v>0</v>
      </c>
      <c r="J38" s="2">
        <f ca="1">YEARFRAC(C33,I41,1)</f>
        <v>126.51813047040055</v>
      </c>
      <c r="K38">
        <f ca="1">(J38-TRUNC(J38))*12</f>
        <v>6.2175656448065979</v>
      </c>
      <c r="L38" s="12"/>
      <c r="M38" s="15"/>
      <c r="N38" s="12"/>
      <c r="O38" s="14"/>
      <c r="S38" s="24" t="str">
        <f>F37</f>
        <v/>
      </c>
      <c r="U38" s="61" t="str">
        <f>G37</f>
        <v/>
      </c>
    </row>
    <row r="39" spans="1:54" ht="41.95" customHeight="1" x14ac:dyDescent="0.3">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3" customHeight="1" x14ac:dyDescent="0.3">
      <c r="A41" s="107">
        <v>11</v>
      </c>
      <c r="B41" s="180" t="s">
        <v>51</v>
      </c>
      <c r="C41" s="201"/>
      <c r="D41" s="202"/>
      <c r="E41" s="188">
        <f>W41*25</f>
        <v>0</v>
      </c>
      <c r="F41" s="211"/>
      <c r="G41" s="212"/>
      <c r="H41" s="128"/>
      <c r="I41" s="34">
        <f ca="1">TODAY()</f>
        <v>46210</v>
      </c>
      <c r="J41" s="2">
        <f ca="1">YEARFRAC(D37,E37,1)</f>
        <v>126.51813047040055</v>
      </c>
      <c r="K41">
        <f ca="1">(J41-TRUNC(J41))*12</f>
        <v>6.2175656448065979</v>
      </c>
      <c r="L41" s="12" t="e">
        <f>IF(#REF!="x",1,0)</f>
        <v>#REF!</v>
      </c>
      <c r="M41" s="18"/>
      <c r="N41" s="12"/>
      <c r="O41" s="17"/>
      <c r="S41" s="24">
        <f>C41</f>
        <v>0</v>
      </c>
      <c r="U41" s="61">
        <f>D41</f>
        <v>0</v>
      </c>
      <c r="W41" s="61">
        <f>S41+U41/12</f>
        <v>0</v>
      </c>
    </row>
    <row r="42" spans="1:54" ht="113.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099999999999994"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45" customHeight="1" thickBot="1" x14ac:dyDescent="0.25">
      <c r="A47" s="325"/>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049999999999997" customHeight="1" thickBot="1" x14ac:dyDescent="0.25">
      <c r="A48" s="326"/>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8"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1"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5" customHeight="1" thickBot="1" x14ac:dyDescent="0.25">
      <c r="A54" s="240"/>
      <c r="B54" s="225"/>
      <c r="C54" s="30" t="s">
        <v>68</v>
      </c>
      <c r="D54" s="89"/>
      <c r="E54" s="190">
        <f>D54*10</f>
        <v>0</v>
      </c>
      <c r="F54" s="207"/>
      <c r="G54" s="208"/>
      <c r="H54" s="5"/>
    </row>
    <row r="55" spans="1:54" ht="38.200000000000003" customHeight="1" x14ac:dyDescent="0.2">
      <c r="A55" s="324">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2" customHeight="1" x14ac:dyDescent="0.2">
      <c r="A59" s="234">
        <v>22</v>
      </c>
      <c r="B59" s="228" t="s">
        <v>75</v>
      </c>
      <c r="C59" s="30" t="s">
        <v>76</v>
      </c>
      <c r="D59" s="89"/>
      <c r="E59" s="190">
        <f>D59*5</f>
        <v>0</v>
      </c>
      <c r="F59" s="207"/>
      <c r="G59" s="208"/>
      <c r="H59" s="139"/>
      <c r="I59" s="8"/>
      <c r="J59" s="8"/>
      <c r="K59" s="8"/>
      <c r="L59" s="8"/>
      <c r="M59" s="8"/>
      <c r="N59" s="8"/>
      <c r="O59" s="8"/>
    </row>
    <row r="60" spans="1:54" ht="52" customHeight="1" x14ac:dyDescent="0.2">
      <c r="A60" s="235"/>
      <c r="B60" s="225"/>
      <c r="C60" s="77" t="s">
        <v>77</v>
      </c>
      <c r="D60" s="90"/>
      <c r="E60" s="190">
        <f>D60*2.5</f>
        <v>0</v>
      </c>
      <c r="F60" s="207"/>
      <c r="G60" s="208"/>
      <c r="H60" s="139"/>
      <c r="I60" s="8"/>
      <c r="J60" s="8"/>
      <c r="K60" s="8"/>
      <c r="L60" s="8"/>
      <c r="M60" s="8"/>
      <c r="N60" s="8"/>
      <c r="O60" s="8"/>
    </row>
    <row r="61" spans="1:54" ht="52" customHeight="1" x14ac:dyDescent="0.2">
      <c r="A61" s="101">
        <v>23</v>
      </c>
      <c r="B61" s="77" t="s">
        <v>78</v>
      </c>
      <c r="C61" s="77" t="s">
        <v>79</v>
      </c>
      <c r="D61" s="90"/>
      <c r="E61" s="190">
        <f>D61*2</f>
        <v>0</v>
      </c>
      <c r="F61" s="207"/>
      <c r="G61" s="208"/>
      <c r="H61" s="139"/>
      <c r="I61" s="8"/>
      <c r="J61" s="8"/>
      <c r="K61" s="8"/>
      <c r="L61" s="8"/>
      <c r="M61" s="8"/>
      <c r="N61" s="8"/>
      <c r="O61" s="8"/>
    </row>
    <row r="62" spans="1:54" ht="52" customHeight="1" x14ac:dyDescent="0.2">
      <c r="A62" s="327">
        <v>24</v>
      </c>
      <c r="B62" s="224" t="s">
        <v>80</v>
      </c>
      <c r="C62" s="77" t="s">
        <v>81</v>
      </c>
      <c r="D62" s="90"/>
      <c r="E62" s="190">
        <f>D62*2</f>
        <v>0</v>
      </c>
      <c r="F62" s="207"/>
      <c r="G62" s="208"/>
      <c r="H62" s="139"/>
      <c r="I62" s="8"/>
      <c r="J62" s="8"/>
      <c r="K62" s="8"/>
      <c r="L62" s="8"/>
      <c r="M62" s="8"/>
      <c r="N62" s="8"/>
      <c r="O62" s="8"/>
    </row>
    <row r="63" spans="1:54" ht="59.95" customHeight="1" thickBot="1" x14ac:dyDescent="0.25">
      <c r="A63" s="235"/>
      <c r="B63" s="233"/>
      <c r="C63" s="31" t="s">
        <v>82</v>
      </c>
      <c r="D63" s="91"/>
      <c r="E63" s="190">
        <f>D63</f>
        <v>0</v>
      </c>
      <c r="F63" s="207"/>
      <c r="G63" s="208"/>
      <c r="H63" s="139"/>
      <c r="I63" s="8"/>
      <c r="J63" s="8"/>
      <c r="K63" s="8"/>
      <c r="L63" s="8"/>
      <c r="M63" s="8"/>
      <c r="N63" s="8"/>
      <c r="O63" s="8"/>
    </row>
    <row r="64" spans="1:54" ht="79.5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99999999999994" customHeight="1" x14ac:dyDescent="0.2">
      <c r="A65" s="101">
        <v>25</v>
      </c>
      <c r="B65" s="92" t="s">
        <v>85</v>
      </c>
      <c r="C65" s="87" t="s">
        <v>86</v>
      </c>
      <c r="D65" s="93"/>
      <c r="E65" s="190">
        <f>D65*5</f>
        <v>0</v>
      </c>
      <c r="F65" s="207"/>
      <c r="G65" s="208"/>
      <c r="H65" s="139"/>
      <c r="I65" s="8"/>
      <c r="J65" s="8"/>
      <c r="K65" s="8"/>
      <c r="L65" s="8"/>
      <c r="M65" s="8"/>
      <c r="N65" s="8"/>
      <c r="O65" s="8"/>
    </row>
    <row r="66" spans="1:38" ht="73.599999999999994" customHeight="1" x14ac:dyDescent="0.2">
      <c r="A66" s="118">
        <v>26</v>
      </c>
      <c r="B66" s="30" t="s">
        <v>87</v>
      </c>
      <c r="C66" s="30" t="s">
        <v>88</v>
      </c>
      <c r="D66" s="94"/>
      <c r="E66" s="190">
        <f>D66*2</f>
        <v>0</v>
      </c>
      <c r="F66" s="207"/>
      <c r="G66" s="208"/>
      <c r="H66" s="139"/>
      <c r="I66" s="8"/>
      <c r="J66" s="8"/>
      <c r="K66" s="8"/>
      <c r="L66" s="8"/>
      <c r="M66" s="8"/>
      <c r="N66" s="8"/>
      <c r="O66" s="8"/>
    </row>
    <row r="67" spans="1:38" ht="77.95" customHeight="1" thickBot="1" x14ac:dyDescent="0.25">
      <c r="A67" s="110">
        <v>27</v>
      </c>
      <c r="B67" s="30" t="s">
        <v>89</v>
      </c>
      <c r="C67" s="30" t="s">
        <v>90</v>
      </c>
      <c r="D67" s="94"/>
      <c r="E67" s="190">
        <f>D67*2</f>
        <v>0</v>
      </c>
      <c r="F67" s="207"/>
      <c r="G67" s="208"/>
      <c r="H67" s="139"/>
      <c r="I67" s="8"/>
      <c r="J67" s="8"/>
      <c r="K67" s="8"/>
      <c r="L67" s="8"/>
      <c r="M67" s="8"/>
      <c r="N67" s="8"/>
      <c r="O67" s="8"/>
    </row>
    <row r="68" spans="1:38" ht="46.05" hidden="1" customHeight="1" x14ac:dyDescent="0.2">
      <c r="A68" s="45">
        <v>26</v>
      </c>
      <c r="B68" s="30" t="s">
        <v>91</v>
      </c>
      <c r="C68" s="30" t="s">
        <v>92</v>
      </c>
      <c r="D68" s="94"/>
      <c r="E68" s="190">
        <f>D68*2</f>
        <v>0</v>
      </c>
      <c r="F68" s="207"/>
      <c r="G68" s="208"/>
      <c r="H68" s="5"/>
      <c r="I68" s="8"/>
      <c r="J68" s="8"/>
      <c r="K68" s="8"/>
      <c r="L68" s="5"/>
      <c r="M68" s="8"/>
      <c r="N68" s="8"/>
      <c r="O68" s="8"/>
    </row>
    <row r="69" spans="1:38" ht="28.05" hidden="1" customHeight="1" x14ac:dyDescent="0.2">
      <c r="A69" s="105">
        <v>27</v>
      </c>
      <c r="B69" s="30" t="s">
        <v>93</v>
      </c>
      <c r="C69" s="30" t="s">
        <v>94</v>
      </c>
      <c r="D69" s="94"/>
      <c r="E69" s="190">
        <f>D69</f>
        <v>0</v>
      </c>
      <c r="F69" s="207"/>
      <c r="G69" s="208"/>
      <c r="H69" s="139"/>
      <c r="I69" s="5"/>
      <c r="J69" s="5"/>
      <c r="K69" s="5"/>
      <c r="L69" s="8"/>
      <c r="M69" s="5"/>
      <c r="N69" s="5"/>
      <c r="O69" s="5"/>
    </row>
    <row r="70" spans="1:38" ht="28.05" customHeight="1" thickBot="1" x14ac:dyDescent="0.25">
      <c r="A70" s="104">
        <v>28</v>
      </c>
      <c r="B70" s="31" t="s">
        <v>95</v>
      </c>
      <c r="C70" s="31" t="s">
        <v>96</v>
      </c>
      <c r="D70" s="95"/>
      <c r="E70" s="190">
        <f>D70*0.5</f>
        <v>0</v>
      </c>
      <c r="F70" s="207"/>
      <c r="G70" s="208"/>
      <c r="H70" s="139"/>
      <c r="I70" s="5"/>
      <c r="J70" s="5"/>
      <c r="K70" s="5"/>
      <c r="L70" s="8"/>
      <c r="M70" s="5"/>
      <c r="N70" s="5"/>
      <c r="O70" s="5"/>
    </row>
    <row r="71" spans="1:38" ht="37.6" customHeight="1" thickBot="1" x14ac:dyDescent="0.25">
      <c r="A71" s="220" t="s">
        <v>97</v>
      </c>
      <c r="B71" s="230"/>
      <c r="C71" s="111" t="s">
        <v>59</v>
      </c>
      <c r="D71" s="72" t="s">
        <v>84</v>
      </c>
      <c r="E71" s="85" t="s">
        <v>61</v>
      </c>
      <c r="F71" s="226" t="s">
        <v>22</v>
      </c>
      <c r="G71" s="227"/>
      <c r="H71" s="5"/>
      <c r="I71" s="8"/>
      <c r="J71" s="8"/>
      <c r="K71" s="8"/>
      <c r="L71" s="5"/>
      <c r="M71" s="8"/>
      <c r="N71" s="8"/>
      <c r="O71" s="8"/>
    </row>
    <row r="72" spans="1:38" ht="41.95"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49999999999997" customHeight="1" x14ac:dyDescent="0.3">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35" customHeight="1" x14ac:dyDescent="0.2">
      <c r="A74" s="232"/>
      <c r="B74" s="225"/>
      <c r="C74" s="30" t="s">
        <v>101</v>
      </c>
      <c r="D74" s="94"/>
      <c r="E74" s="192">
        <f>D74*2.5</f>
        <v>0</v>
      </c>
      <c r="F74" s="207"/>
      <c r="G74" s="208"/>
      <c r="H74" s="139"/>
      <c r="I74" s="8"/>
      <c r="J74" s="8"/>
      <c r="K74" s="8"/>
      <c r="L74" s="8"/>
      <c r="M74" s="8"/>
      <c r="N74" s="8"/>
      <c r="O74" s="8"/>
    </row>
    <row r="75" spans="1:38" ht="55.6" customHeight="1" x14ac:dyDescent="0.2">
      <c r="A75" s="315">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 customHeight="1" x14ac:dyDescent="0.2">
      <c r="A77" s="294"/>
      <c r="B77" s="228"/>
      <c r="C77" s="30" t="s">
        <v>105</v>
      </c>
      <c r="D77" s="94"/>
      <c r="E77" s="192">
        <f>3*D77</f>
        <v>0</v>
      </c>
      <c r="F77" s="207"/>
      <c r="G77" s="208"/>
      <c r="H77" s="139"/>
      <c r="I77" s="5"/>
      <c r="J77" s="5"/>
      <c r="K77" s="5"/>
      <c r="L77" s="8"/>
      <c r="M77" s="5"/>
      <c r="N77" s="5"/>
      <c r="O77" s="5"/>
    </row>
    <row r="78" spans="1:38" ht="45.7" customHeight="1" x14ac:dyDescent="0.2">
      <c r="A78" s="294"/>
      <c r="B78" s="228"/>
      <c r="C78" s="30" t="s">
        <v>106</v>
      </c>
      <c r="D78" s="94"/>
      <c r="E78" s="192">
        <f>D78*2</f>
        <v>0</v>
      </c>
      <c r="F78" s="207"/>
      <c r="G78" s="208"/>
      <c r="H78" s="139"/>
      <c r="I78" s="5"/>
      <c r="J78" s="5"/>
      <c r="K78" s="5"/>
      <c r="L78" s="8"/>
      <c r="M78" s="5"/>
      <c r="N78" s="5"/>
      <c r="O78" s="5"/>
    </row>
    <row r="79" spans="1:38" ht="45.7" customHeight="1" x14ac:dyDescent="0.2">
      <c r="A79" s="294"/>
      <c r="B79" s="228"/>
      <c r="C79" s="30" t="s">
        <v>107</v>
      </c>
      <c r="D79" s="94"/>
      <c r="E79" s="192">
        <f>D79*1.5</f>
        <v>0</v>
      </c>
      <c r="F79" s="207"/>
      <c r="G79" s="208"/>
      <c r="H79" s="139"/>
      <c r="I79" s="5"/>
      <c r="J79" s="5"/>
      <c r="K79" s="5"/>
      <c r="L79" s="8"/>
      <c r="M79" s="5"/>
      <c r="N79" s="5"/>
      <c r="O79" s="5"/>
    </row>
    <row r="80" spans="1:38" ht="38.200000000000003" customHeight="1" x14ac:dyDescent="0.2">
      <c r="A80" s="316"/>
      <c r="B80" s="225"/>
      <c r="C80" s="30" t="s">
        <v>108</v>
      </c>
      <c r="D80" s="94"/>
      <c r="E80" s="192">
        <f>D80</f>
        <v>0</v>
      </c>
      <c r="F80" s="207"/>
      <c r="G80" s="208"/>
      <c r="H80" s="139"/>
      <c r="I80" s="8"/>
      <c r="J80" s="8"/>
      <c r="K80" s="8"/>
      <c r="L80" s="5"/>
      <c r="M80" s="8"/>
      <c r="N80" s="8"/>
      <c r="O80" s="8"/>
    </row>
    <row r="81" spans="1:38" ht="38.200000000000003" customHeight="1" x14ac:dyDescent="0.2">
      <c r="A81" s="321">
        <v>31</v>
      </c>
      <c r="B81" s="224" t="s">
        <v>109</v>
      </c>
      <c r="C81" s="30" t="s">
        <v>110</v>
      </c>
      <c r="D81" s="94"/>
      <c r="E81" s="192">
        <f>4*D81</f>
        <v>0</v>
      </c>
      <c r="F81" s="207"/>
      <c r="G81" s="208"/>
      <c r="H81" s="139"/>
      <c r="I81" s="8"/>
      <c r="J81" s="8"/>
      <c r="K81" s="8"/>
      <c r="L81" s="5"/>
      <c r="M81" s="8"/>
      <c r="N81" s="8"/>
      <c r="O81" s="8"/>
    </row>
    <row r="82" spans="1:38" ht="38.200000000000003" customHeight="1" x14ac:dyDescent="0.2">
      <c r="A82" s="322"/>
      <c r="B82" s="228"/>
      <c r="C82" s="30" t="s">
        <v>111</v>
      </c>
      <c r="D82" s="94"/>
      <c r="E82" s="192">
        <f>2*D82</f>
        <v>0</v>
      </c>
      <c r="F82" s="207"/>
      <c r="G82" s="208"/>
      <c r="H82" s="139"/>
      <c r="I82" s="8"/>
      <c r="J82" s="8"/>
      <c r="K82" s="8"/>
      <c r="L82" s="5"/>
      <c r="M82" s="8"/>
      <c r="N82" s="8"/>
      <c r="O82" s="8"/>
    </row>
    <row r="83" spans="1:38" ht="33.049999999999997" customHeight="1" x14ac:dyDescent="0.2">
      <c r="A83" s="322"/>
      <c r="B83" s="228"/>
      <c r="C83" s="30" t="s">
        <v>112</v>
      </c>
      <c r="D83" s="94"/>
      <c r="E83" s="192">
        <f>1.5*D83</f>
        <v>0</v>
      </c>
      <c r="F83" s="207"/>
      <c r="G83" s="208"/>
      <c r="H83" s="139"/>
      <c r="I83" s="5"/>
      <c r="J83" s="5"/>
      <c r="K83" s="5"/>
      <c r="L83" s="8"/>
      <c r="M83" s="5"/>
      <c r="N83" s="5"/>
      <c r="O83" s="5"/>
    </row>
    <row r="84" spans="1:38" ht="38.200000000000003" customHeight="1" x14ac:dyDescent="0.2">
      <c r="A84" s="322"/>
      <c r="B84" s="228"/>
      <c r="C84" s="30" t="s">
        <v>113</v>
      </c>
      <c r="D84" s="94"/>
      <c r="E84" s="192">
        <f>D84</f>
        <v>0</v>
      </c>
      <c r="F84" s="207"/>
      <c r="G84" s="208"/>
      <c r="H84" s="139"/>
      <c r="I84" s="5"/>
      <c r="J84" s="5"/>
      <c r="K84" s="5"/>
      <c r="L84" s="8"/>
      <c r="M84" s="5"/>
      <c r="N84" s="5"/>
      <c r="O84" s="5"/>
    </row>
    <row r="85" spans="1:38" s="43" customFormat="1" ht="46.5" customHeight="1" x14ac:dyDescent="0.3">
      <c r="A85" s="322"/>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3" customHeight="1" thickBot="1" x14ac:dyDescent="0.25">
      <c r="A86" s="323"/>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6" customHeight="1" x14ac:dyDescent="0.2">
      <c r="A88" s="118">
        <v>32</v>
      </c>
      <c r="B88" s="77" t="s">
        <v>117</v>
      </c>
      <c r="C88" s="30" t="s">
        <v>118</v>
      </c>
      <c r="D88" s="94"/>
      <c r="E88" s="192">
        <f>D88*5</f>
        <v>0</v>
      </c>
      <c r="F88" s="207"/>
      <c r="G88" s="208"/>
      <c r="H88" s="139"/>
      <c r="I88" s="8"/>
      <c r="J88" s="8"/>
      <c r="K88" s="8"/>
      <c r="L88" s="8"/>
      <c r="M88" s="8"/>
      <c r="N88" s="8"/>
      <c r="O88" s="8"/>
    </row>
    <row r="89" spans="1:38" ht="56.05" customHeight="1" x14ac:dyDescent="0.2">
      <c r="A89" s="112">
        <v>33</v>
      </c>
      <c r="B89" s="77" t="s">
        <v>119</v>
      </c>
      <c r="C89" s="30" t="s">
        <v>120</v>
      </c>
      <c r="D89" s="94"/>
      <c r="E89" s="192">
        <f>D89*2.5</f>
        <v>0</v>
      </c>
      <c r="F89" s="207"/>
      <c r="G89" s="208"/>
      <c r="H89" s="139"/>
      <c r="I89" s="8"/>
      <c r="J89" s="8"/>
      <c r="K89" s="8"/>
      <c r="L89" s="8"/>
      <c r="M89" s="8"/>
      <c r="N89" s="8"/>
      <c r="O89" s="8"/>
    </row>
    <row r="90" spans="1:38" ht="56.05" customHeight="1" x14ac:dyDescent="0.2">
      <c r="A90" s="106">
        <v>34</v>
      </c>
      <c r="B90" s="30" t="s">
        <v>121</v>
      </c>
      <c r="C90" s="30" t="s">
        <v>122</v>
      </c>
      <c r="D90" s="94"/>
      <c r="E90" s="192">
        <f>D90*7.5</f>
        <v>0</v>
      </c>
      <c r="F90" s="207"/>
      <c r="G90" s="208"/>
      <c r="H90" s="139"/>
      <c r="I90" s="8"/>
      <c r="J90" s="8"/>
      <c r="K90" s="8"/>
      <c r="L90" s="8"/>
      <c r="M90" s="8"/>
      <c r="N90" s="8"/>
      <c r="O90" s="8"/>
    </row>
    <row r="91" spans="1:38" ht="54.8" customHeight="1" x14ac:dyDescent="0.2">
      <c r="A91" s="101">
        <v>35</v>
      </c>
      <c r="B91" s="30" t="s">
        <v>123</v>
      </c>
      <c r="C91" s="30" t="s">
        <v>124</v>
      </c>
      <c r="D91" s="94"/>
      <c r="E91" s="192">
        <f>5*D91</f>
        <v>0</v>
      </c>
      <c r="F91" s="207"/>
      <c r="G91" s="208"/>
      <c r="H91" s="187"/>
      <c r="I91" s="8"/>
      <c r="J91" s="8"/>
      <c r="K91" s="8"/>
      <c r="L91" s="8"/>
      <c r="M91" s="8"/>
      <c r="N91" s="8"/>
      <c r="O91" s="8"/>
    </row>
    <row r="92" spans="1:38" ht="54.8" customHeight="1" thickBot="1" x14ac:dyDescent="0.25">
      <c r="A92" s="101">
        <v>36</v>
      </c>
      <c r="B92" s="30" t="s">
        <v>125</v>
      </c>
      <c r="C92" s="30" t="s">
        <v>120</v>
      </c>
      <c r="D92" s="94"/>
      <c r="E92" s="192">
        <f>D92*2.5</f>
        <v>0</v>
      </c>
      <c r="F92" s="207"/>
      <c r="G92" s="208"/>
      <c r="H92" s="139"/>
      <c r="I92" s="8"/>
      <c r="J92" s="8"/>
      <c r="K92" s="8"/>
      <c r="L92" s="8"/>
      <c r="M92" s="8"/>
      <c r="N92" s="8"/>
      <c r="O92" s="8"/>
    </row>
    <row r="93" spans="1:38" ht="44.3"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05"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45" customHeight="1" thickBot="1" x14ac:dyDescent="0.25">
      <c r="A99" s="220" t="s">
        <v>134</v>
      </c>
      <c r="B99" s="230"/>
      <c r="C99" s="111" t="s">
        <v>59</v>
      </c>
      <c r="D99" s="73" t="s">
        <v>84</v>
      </c>
      <c r="E99" s="145" t="s">
        <v>61</v>
      </c>
      <c r="F99" s="346" t="s">
        <v>22</v>
      </c>
      <c r="G99" s="227"/>
      <c r="H99" s="139"/>
      <c r="I99" s="8"/>
      <c r="J99" s="8"/>
      <c r="K99" s="8"/>
      <c r="L99" s="8"/>
      <c r="M99" s="8"/>
      <c r="N99" s="8"/>
      <c r="O99" s="8"/>
    </row>
    <row r="100" spans="1:15" ht="91.6"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099999999999994"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59.95" customHeight="1" x14ac:dyDescent="0.2">
      <c r="A103" s="101">
        <v>42</v>
      </c>
      <c r="B103" s="97" t="s">
        <v>141</v>
      </c>
      <c r="C103" s="97" t="s">
        <v>142</v>
      </c>
      <c r="D103" s="93"/>
      <c r="E103" s="190">
        <f>D103</f>
        <v>0</v>
      </c>
      <c r="F103" s="207"/>
      <c r="G103" s="208"/>
      <c r="H103" s="139"/>
      <c r="I103" s="5"/>
      <c r="J103" s="5"/>
      <c r="K103" s="5"/>
      <c r="L103" s="8"/>
      <c r="M103" s="5"/>
      <c r="N103" s="5"/>
      <c r="O103" s="5"/>
    </row>
    <row r="104" spans="1:15" ht="62.3"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3"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1"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 customHeight="1" thickBot="1" x14ac:dyDescent="0.25">
      <c r="A111" s="328" t="s">
        <v>39</v>
      </c>
      <c r="B111" s="329"/>
      <c r="C111" s="329"/>
      <c r="D111" s="330"/>
      <c r="E111" s="331">
        <f>IF(SUM(E49:E110)&gt;250, 250,SUM(E49:E110))</f>
        <v>0</v>
      </c>
      <c r="F111" s="332"/>
      <c r="G111" s="333"/>
      <c r="H111" s="139"/>
      <c r="I111" s="8"/>
      <c r="J111" s="8"/>
      <c r="K111" s="8"/>
      <c r="L111" s="8"/>
      <c r="M111" s="8"/>
      <c r="N111" s="8"/>
      <c r="O111" s="8"/>
    </row>
    <row r="112" spans="1:15" ht="52.45" customHeight="1" x14ac:dyDescent="0.2">
      <c r="A112" s="253" t="s">
        <v>157</v>
      </c>
      <c r="B112" s="347"/>
      <c r="C112" s="347"/>
      <c r="D112" s="347"/>
      <c r="E112" s="347"/>
      <c r="F112" s="347"/>
      <c r="G112" s="347"/>
      <c r="H112" s="139"/>
      <c r="I112" s="8"/>
      <c r="J112" s="8"/>
      <c r="K112" s="8"/>
      <c r="L112" s="8"/>
      <c r="M112" s="8"/>
      <c r="N112" s="8"/>
      <c r="O112" s="8"/>
    </row>
    <row r="113" spans="1:38" ht="66.05" customHeight="1" thickBot="1" x14ac:dyDescent="0.25">
      <c r="A113" s="348"/>
      <c r="B113" s="349"/>
      <c r="C113" s="349"/>
      <c r="D113" s="349"/>
      <c r="E113" s="349"/>
      <c r="F113" s="349"/>
      <c r="G113" s="349"/>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1.95"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3"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8" customHeight="1" x14ac:dyDescent="0.2">
      <c r="A120" s="163">
        <v>56</v>
      </c>
      <c r="B120" s="30" t="s">
        <v>167</v>
      </c>
      <c r="C120" s="30" t="s">
        <v>168</v>
      </c>
      <c r="D120" s="150"/>
      <c r="E120" s="194">
        <f>D120*5</f>
        <v>0</v>
      </c>
      <c r="F120" s="207"/>
      <c r="G120" s="208"/>
    </row>
    <row r="121" spans="1:38" ht="54.8" customHeight="1" x14ac:dyDescent="0.2">
      <c r="A121" s="163">
        <v>57</v>
      </c>
      <c r="B121" s="30" t="s">
        <v>169</v>
      </c>
      <c r="C121" s="30" t="s">
        <v>170</v>
      </c>
      <c r="D121" s="150"/>
      <c r="E121" s="194">
        <f>D121*5</f>
        <v>0</v>
      </c>
      <c r="F121" s="207"/>
      <c r="G121" s="208"/>
    </row>
    <row r="122" spans="1:38" ht="38.200000000000003" customHeight="1" x14ac:dyDescent="0.2">
      <c r="A122" s="163">
        <v>58</v>
      </c>
      <c r="B122" s="30" t="s">
        <v>171</v>
      </c>
      <c r="C122" s="30" t="s">
        <v>172</v>
      </c>
      <c r="D122" s="150"/>
      <c r="E122" s="194">
        <f>D122*0.5</f>
        <v>0</v>
      </c>
      <c r="F122" s="207"/>
      <c r="G122" s="208"/>
    </row>
    <row r="123" spans="1:38" ht="38.200000000000003" customHeight="1" x14ac:dyDescent="0.2">
      <c r="A123" s="161"/>
      <c r="B123" s="153"/>
      <c r="C123" s="162"/>
      <c r="D123" s="153"/>
      <c r="E123" s="153"/>
      <c r="F123" s="153"/>
      <c r="G123" s="154"/>
      <c r="H123" s="2"/>
    </row>
    <row r="124" spans="1:38" ht="38.200000000000003" customHeight="1" thickBot="1" x14ac:dyDescent="0.25">
      <c r="A124" s="161"/>
      <c r="B124" s="153"/>
      <c r="C124" s="162"/>
      <c r="D124" s="153"/>
      <c r="E124" s="153"/>
      <c r="F124" s="153"/>
      <c r="G124" s="154"/>
      <c r="H124" s="2"/>
    </row>
    <row r="125" spans="1:38" ht="41.35" customHeight="1" thickBot="1" x14ac:dyDescent="0.25">
      <c r="A125" s="328" t="s">
        <v>39</v>
      </c>
      <c r="B125" s="329"/>
      <c r="C125" s="329"/>
      <c r="D125" s="330"/>
      <c r="E125" s="331">
        <f>IF(SUM(E114:E122)&gt;50,50,SUM(E114:E122))</f>
        <v>0</v>
      </c>
      <c r="F125" s="332"/>
      <c r="G125" s="333"/>
    </row>
    <row r="126" spans="1:38" ht="38.200000000000003" customHeight="1" thickBot="1" x14ac:dyDescent="0.25">
      <c r="A126" s="152"/>
      <c r="B126" s="153"/>
      <c r="C126" s="153"/>
      <c r="D126" s="153"/>
      <c r="E126" s="153"/>
      <c r="F126" s="153"/>
      <c r="G126" s="154"/>
    </row>
    <row r="127" spans="1:38" ht="45.55" customHeight="1" thickBot="1" x14ac:dyDescent="0.25">
      <c r="A127" s="328" t="s">
        <v>173</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49999999999997" customHeight="1" x14ac:dyDescent="0.25">
      <c r="A128" s="344" t="s">
        <v>174</v>
      </c>
      <c r="B128" s="344"/>
      <c r="C128" s="338"/>
      <c r="D128" s="338"/>
      <c r="E128" s="338"/>
      <c r="F128" s="338"/>
      <c r="G128" s="339"/>
    </row>
    <row r="129" spans="1:7" ht="25.55" customHeight="1" x14ac:dyDescent="0.25">
      <c r="A129" s="345"/>
      <c r="B129" s="345"/>
      <c r="C129" s="334"/>
      <c r="D129" s="334"/>
      <c r="E129" s="340">
        <f ca="1">NOW()</f>
        <v>46210.635923148147</v>
      </c>
      <c r="F129" s="340"/>
      <c r="G129" s="341"/>
    </row>
    <row r="130" spans="1:7" ht="36" customHeight="1" x14ac:dyDescent="0.2">
      <c r="A130" s="345"/>
      <c r="B130" s="345"/>
      <c r="C130" s="2"/>
      <c r="E130" s="334"/>
      <c r="F130" s="334"/>
      <c r="G130" s="341"/>
    </row>
    <row r="131" spans="1:7" ht="14.25" customHeight="1" x14ac:dyDescent="0.2">
      <c r="A131" s="345"/>
      <c r="B131" s="345"/>
      <c r="C131" s="334"/>
      <c r="D131" s="334"/>
      <c r="E131" s="334"/>
      <c r="F131" s="334"/>
      <c r="G131" s="341"/>
    </row>
    <row r="132" spans="1:7" ht="14.25" customHeight="1" x14ac:dyDescent="0.2">
      <c r="A132" s="345"/>
      <c r="B132" s="345"/>
      <c r="C132" s="334"/>
      <c r="D132" s="334"/>
      <c r="E132" s="334"/>
      <c r="F132" s="334"/>
      <c r="G132" s="341"/>
    </row>
    <row r="133" spans="1:7" ht="14.25" customHeight="1" x14ac:dyDescent="0.2">
      <c r="A133" s="345"/>
      <c r="B133" s="345"/>
      <c r="C133" s="334"/>
      <c r="D133" s="334"/>
      <c r="E133" s="334"/>
      <c r="F133" s="334"/>
      <c r="G133" s="341"/>
    </row>
    <row r="134" spans="1:7" ht="14.4" x14ac:dyDescent="0.25">
      <c r="A134" s="345"/>
      <c r="B134" s="345"/>
      <c r="C134" s="334"/>
      <c r="D134" s="334"/>
      <c r="E134" s="334" t="s">
        <v>175</v>
      </c>
      <c r="F134" s="334"/>
      <c r="G134" s="341"/>
    </row>
    <row r="135" spans="1:7" ht="15.05" thickBot="1" x14ac:dyDescent="0.3">
      <c r="A135" s="159"/>
      <c r="B135" s="160"/>
      <c r="C135" s="343"/>
      <c r="D135" s="343"/>
      <c r="E135" s="157"/>
      <c r="F135" s="158"/>
      <c r="G135" s="342"/>
    </row>
    <row r="136" spans="1:7" ht="14.4" x14ac:dyDescent="0.25">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f175op - Fatec Deputado Roque Trevisan</cp:lastModifiedBy>
  <cp:revision/>
  <cp:lastPrinted>2026-01-26T15:01:00Z</cp:lastPrinted>
  <dcterms:created xsi:type="dcterms:W3CDTF">2014-10-07T12:05:22Z</dcterms:created>
  <dcterms:modified xsi:type="dcterms:W3CDTF">2026-07-07T18:16:06Z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