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codeName="EstaPastaDeTrabalho" defaultThemeVersion="124226"/>
  <mc:AlternateContent xmlns:mc="http://schemas.openxmlformats.org/markup-compatibility/2006">
    <mc:Choice Requires="x15">
      <x15ac:absPath xmlns:x15ac="http://schemas.microsoft.com/office/spreadsheetml/2010/11/ac" url="V:\Diretoria de Serviços Administrativo_Comum\Edital\"/>
    </mc:Choice>
  </mc:AlternateContent>
  <xr:revisionPtr revIDLastSave="0" documentId="8_{4D396E9C-BA31-428A-B9F1-586D075CE96D}" xr6:coauthVersionLast="36" xr6:coauthVersionMax="36" xr10:uidLastSave="{00000000-0000-0000-0000-000000000000}"/>
  <bookViews>
    <workbookView xWindow="0" yWindow="0" windowWidth="23040" windowHeight="9060" xr2:uid="{00000000-000D-0000-FFFF-FFFF00000000}"/>
  </bookViews>
  <sheets>
    <sheet name="PONTUAÇÃO DOCENTE" sheetId="9" r:id="rId1"/>
  </sheets>
  <definedNames>
    <definedName name="_xlnm.Print_Area" localSheetId="0">'PONTUAÇÃO DOCENTE'!$A$1:$G$135</definedName>
  </definedNames>
  <calcPr calcId="191028"/>
  <fileRecoveryPr autoRecover="0"/>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22" i="9" l="1"/>
  <c r="E121" i="9"/>
  <c r="E120" i="9"/>
  <c r="E119" i="9"/>
  <c r="E118" i="9"/>
  <c r="E117" i="9"/>
  <c r="E116" i="9"/>
  <c r="E115" i="9"/>
  <c r="E114" i="9"/>
  <c r="I27" i="9"/>
  <c r="E61" i="9"/>
  <c r="E51" i="9"/>
  <c r="E50" i="9"/>
  <c r="S43" i="9" l="1"/>
  <c r="U43" i="9"/>
  <c r="S44" i="9"/>
  <c r="U44" i="9"/>
  <c r="W44" i="9" s="1"/>
  <c r="E44" i="9" s="1"/>
  <c r="S45" i="9"/>
  <c r="U45" i="9"/>
  <c r="S46" i="9"/>
  <c r="U46" i="9"/>
  <c r="S42" i="9"/>
  <c r="U42" i="9"/>
  <c r="S41" i="9"/>
  <c r="U41" i="9"/>
  <c r="U40" i="9"/>
  <c r="S40" i="9"/>
  <c r="E85" i="9"/>
  <c r="E84" i="9"/>
  <c r="E83" i="9"/>
  <c r="E82" i="9"/>
  <c r="E81" i="9"/>
  <c r="J19" i="9"/>
  <c r="E65" i="9"/>
  <c r="K16" i="9"/>
  <c r="A14" i="9" s="1"/>
  <c r="K12" i="9"/>
  <c r="J12" i="9"/>
  <c r="I12" i="9"/>
  <c r="H12" i="9"/>
  <c r="E95" i="9"/>
  <c r="E77" i="9"/>
  <c r="E58" i="9"/>
  <c r="E57" i="9"/>
  <c r="E104" i="9"/>
  <c r="E103" i="9"/>
  <c r="W46" i="9" l="1"/>
  <c r="E46" i="9" s="1"/>
  <c r="W45" i="9"/>
  <c r="E45" i="9" s="1"/>
  <c r="W43" i="9"/>
  <c r="E43" i="9" s="1"/>
  <c r="W40" i="9"/>
  <c r="E40" i="9" s="1"/>
  <c r="W41" i="9"/>
  <c r="E41" i="9" s="1"/>
  <c r="W42" i="9"/>
  <c r="E42" i="9" s="1"/>
  <c r="E80" i="9"/>
  <c r="E86" i="9"/>
  <c r="E129" i="9"/>
  <c r="K34" i="9" s="1"/>
  <c r="J10" i="9"/>
  <c r="I10" i="9"/>
  <c r="H10" i="9"/>
  <c r="W47" i="9" l="1"/>
  <c r="J48" i="9" s="1"/>
  <c r="E125" i="9"/>
  <c r="L10" i="9"/>
  <c r="L11" i="9"/>
  <c r="E67" i="9" l="1"/>
  <c r="E105" i="9"/>
  <c r="H13" i="9" l="1"/>
  <c r="J13" i="9"/>
  <c r="L14" i="9"/>
  <c r="L12" i="9"/>
  <c r="E37" i="9"/>
  <c r="E102" i="9"/>
  <c r="E101" i="9"/>
  <c r="E100" i="9"/>
  <c r="E110" i="9"/>
  <c r="E94" i="9"/>
  <c r="E90" i="9"/>
  <c r="E88" i="9"/>
  <c r="E70" i="9"/>
  <c r="E69" i="9"/>
  <c r="E68" i="9"/>
  <c r="E66" i="9"/>
  <c r="E63" i="9"/>
  <c r="E62" i="9"/>
  <c r="E60" i="9"/>
  <c r="E59" i="9"/>
  <c r="E56" i="9"/>
  <c r="E54" i="9"/>
  <c r="E98" i="9"/>
  <c r="E96" i="9"/>
  <c r="E75" i="9"/>
  <c r="E76" i="9"/>
  <c r="E78" i="9"/>
  <c r="E79" i="9"/>
  <c r="E73" i="9"/>
  <c r="E72" i="9"/>
  <c r="E55" i="9"/>
  <c r="E53" i="9"/>
  <c r="K33" i="9"/>
  <c r="J33" i="9"/>
  <c r="I33" i="9"/>
  <c r="C28" i="9"/>
  <c r="C27" i="9"/>
  <c r="C24" i="9"/>
  <c r="C21" i="9"/>
  <c r="I24" i="9"/>
  <c r="J24" i="9" s="1"/>
  <c r="I28" i="9"/>
  <c r="J28" i="9" s="1"/>
  <c r="I25" i="9"/>
  <c r="E91" i="9"/>
  <c r="I26" i="9"/>
  <c r="J26" i="9" s="1"/>
  <c r="I29" i="9"/>
  <c r="J29" i="9" s="1"/>
  <c r="I30" i="9"/>
  <c r="J30" i="9" s="1"/>
  <c r="I31" i="9"/>
  <c r="J31" i="9" s="1"/>
  <c r="J16" i="9"/>
  <c r="J17" i="9"/>
  <c r="J25" i="9" l="1"/>
  <c r="K24" i="9"/>
  <c r="J27" i="9"/>
  <c r="I19" i="9"/>
  <c r="K19" i="9" s="1"/>
  <c r="A18" i="9" s="1"/>
  <c r="H33" i="9"/>
  <c r="J42" i="9"/>
  <c r="K13" i="9"/>
  <c r="J41" i="9"/>
  <c r="J43" i="9" s="1"/>
  <c r="I48" i="9"/>
  <c r="L51" i="9" s="1"/>
  <c r="J34" i="9"/>
  <c r="I34" i="9" s="1"/>
  <c r="K30" i="9"/>
  <c r="I41" i="9"/>
  <c r="J36" i="9" l="1"/>
  <c r="L13" i="9"/>
  <c r="L15" i="9" s="1"/>
  <c r="J38" i="9"/>
  <c r="L48" i="9"/>
  <c r="K41" i="9"/>
  <c r="J20" i="9"/>
  <c r="K31" i="9"/>
  <c r="I42" i="9"/>
  <c r="I38" i="9" l="1"/>
  <c r="J40" i="9"/>
  <c r="K38" i="9"/>
  <c r="K40" i="9" s="1"/>
  <c r="K43" i="9"/>
  <c r="G37" i="9" s="1"/>
  <c r="U38" i="9" s="1"/>
  <c r="F37" i="9"/>
  <c r="S38" i="9" s="1"/>
  <c r="K48" i="9"/>
  <c r="E47" i="9" s="1"/>
  <c r="L43" i="9"/>
  <c r="E92" i="9" l="1"/>
  <c r="E109" i="9" l="1"/>
  <c r="E108" i="9"/>
  <c r="E107" i="9"/>
  <c r="E106" i="9"/>
  <c r="E89" i="9"/>
  <c r="E74" i="9"/>
  <c r="E111" i="9" l="1"/>
  <c r="L20" i="9"/>
  <c r="K35" i="9" l="1"/>
  <c r="J35" i="9" s="1"/>
  <c r="M27" i="9"/>
  <c r="L21" i="9" l="1"/>
  <c r="L27" i="9"/>
  <c r="L29" i="9"/>
  <c r="L30" i="9"/>
  <c r="L31" i="9"/>
  <c r="L34" i="9"/>
  <c r="L37" i="9"/>
  <c r="L41" i="9"/>
  <c r="L22" i="9" l="1"/>
  <c r="I22" i="9"/>
  <c r="M5" i="9"/>
  <c r="O5" i="9" s="1"/>
  <c r="N17" i="9" s="1"/>
  <c r="N26" i="9"/>
  <c r="N16" i="9"/>
  <c r="M16" i="9"/>
  <c r="M26" i="9"/>
  <c r="M6" i="9"/>
  <c r="O6" i="9" s="1"/>
  <c r="N20" i="9" s="1"/>
  <c r="D33" i="9" l="1"/>
  <c r="E34" i="9" s="1"/>
  <c r="N6" i="9"/>
  <c r="M20" i="9" s="1"/>
  <c r="O20" i="9" s="1"/>
  <c r="O26" i="9"/>
  <c r="N21" i="9"/>
  <c r="N22" i="9" s="1"/>
  <c r="N33" i="9" s="1"/>
  <c r="M29" i="9"/>
  <c r="M30" i="9" s="1"/>
  <c r="N5" i="9"/>
  <c r="M17" i="9" s="1"/>
  <c r="O17" i="9" s="1"/>
  <c r="O21" i="9" l="1"/>
  <c r="N34" i="9"/>
  <c r="N36" i="9" s="1"/>
  <c r="M21" i="9"/>
  <c r="M22" i="9" s="1"/>
  <c r="M33" i="9" s="1"/>
  <c r="M34" i="9" l="1"/>
  <c r="M36" i="9" s="1"/>
  <c r="M31" i="9"/>
  <c r="L44" i="9" l="1"/>
  <c r="L45" i="9" s="1"/>
  <c r="L47" i="9" s="1"/>
  <c r="E127" i="9" l="1"/>
</calcChain>
</file>

<file path=xl/sharedStrings.xml><?xml version="1.0" encoding="utf-8"?>
<sst xmlns="http://schemas.openxmlformats.org/spreadsheetml/2006/main" count="215" uniqueCount="179">
  <si>
    <t>I</t>
  </si>
  <si>
    <t>E</t>
  </si>
  <si>
    <t>PÓS NA ÁREA</t>
  </si>
  <si>
    <t>PÓS FORA</t>
  </si>
  <si>
    <t>ADMINISTRAÇÃO E NEGÓCIOS</t>
  </si>
  <si>
    <t>I. DADOS</t>
  </si>
  <si>
    <t>Nome Completo do Candidato:</t>
  </si>
  <si>
    <t>Número da matrícula na qual o candidato deseja a alteração de carga horária</t>
  </si>
  <si>
    <t>=</t>
  </si>
  <si>
    <t>FATEC na qual a disciplina será ministrada (ver edital):</t>
  </si>
  <si>
    <t>Nº edital</t>
  </si>
  <si>
    <t>Disciplina objeto do certame:</t>
  </si>
  <si>
    <r>
      <t>Área da disciplina que o candidato opta para atender aos requisitos do concurso público, PSS ou Alteração de Carga Horária (</t>
    </r>
    <r>
      <rPr>
        <b/>
        <sz val="9"/>
        <color theme="1"/>
        <rFont val="Arial"/>
        <family val="2"/>
      </rPr>
      <t>Escolher uma das áreas da disciplina</t>
    </r>
    <r>
      <rPr>
        <sz val="9"/>
        <color theme="1"/>
        <rFont val="Arial"/>
        <family val="2"/>
      </rPr>
      <t>)</t>
    </r>
  </si>
  <si>
    <t>ASSINALE "X" CONFORME SOLICITADO</t>
  </si>
  <si>
    <t>INGLÊS</t>
  </si>
  <si>
    <t>MARQUE "X" AO LADO CONFORME O CASO</t>
  </si>
  <si>
    <t>INFORME AO LADO A  VERSÃO DA TABELA DE ÁREAS E DISCIPLINAS CONSTANTE NO EDITAL</t>
  </si>
  <si>
    <t>ESPANHOL 
e outras línguas estrangeiras</t>
  </si>
  <si>
    <t>NÃO É disciplina de Língua estrangeira</t>
  </si>
  <si>
    <r>
      <t>FORMAÇÃO ACADÊMICA - Máximo 350</t>
    </r>
    <r>
      <rPr>
        <sz val="16"/>
        <color rgb="FFFF0000"/>
        <rFont val="Arial"/>
        <family val="2"/>
      </rPr>
      <t xml:space="preserve"> pontos</t>
    </r>
  </si>
  <si>
    <t>Pontos estipulados</t>
  </si>
  <si>
    <t>Marque com "x"</t>
  </si>
  <si>
    <t>Identificação do comprovante</t>
  </si>
  <si>
    <t xml:space="preserve">Doutorado na área da disciplina objeto do edital </t>
  </si>
  <si>
    <t>Doutorado na área de Educação</t>
  </si>
  <si>
    <t>Doutorado em outra área</t>
  </si>
  <si>
    <t xml:space="preserve">Mestrado na área da disciplina objeto do edital </t>
  </si>
  <si>
    <t>Mestrado na área de Educação</t>
  </si>
  <si>
    <t>Mestrado em outra área</t>
  </si>
  <si>
    <t>Especialização na área da disciplina (mínimo 360 horas)</t>
  </si>
  <si>
    <t xml:space="preserve">Graduação na área da disciplina </t>
  </si>
  <si>
    <t>ESPECIALIZAÇÃO</t>
  </si>
  <si>
    <r>
      <t>Certificado de Proficiência na Lingua (</t>
    </r>
    <r>
      <rPr>
        <b/>
        <sz val="9"/>
        <color theme="1"/>
        <rFont val="Arial"/>
        <family val="2"/>
      </rPr>
      <t>PREENCHER SOMENTE SE O CONCURSO FOR PARA DISCIPLINA DE LÍNGUA INGLESA</t>
    </r>
    <r>
      <rPr>
        <sz val="9"/>
        <color theme="1"/>
        <rFont val="Arial"/>
        <family val="2"/>
      </rPr>
      <t>)</t>
    </r>
  </si>
  <si>
    <t>MARQUE "X" 
AO LADO 
SE HOUVER</t>
  </si>
  <si>
    <t>Certificado vitalício?</t>
  </si>
  <si>
    <t>SIM</t>
  </si>
  <si>
    <t>NÃO</t>
  </si>
  <si>
    <t>Assinale X ao lado</t>
  </si>
  <si>
    <r>
      <rPr>
        <b/>
        <sz val="9"/>
        <color theme="1"/>
        <rFont val="Arial"/>
        <family val="2"/>
      </rPr>
      <t>Data de realização</t>
    </r>
    <r>
      <rPr>
        <sz val="9"/>
        <color theme="1"/>
        <rFont val="Arial"/>
        <family val="2"/>
      </rPr>
      <t xml:space="preserve"> do exame de proficiência, caso </t>
    </r>
    <r>
      <rPr>
        <b/>
        <sz val="9"/>
        <color theme="1"/>
        <rFont val="Arial"/>
        <family val="2"/>
      </rPr>
      <t>NÃO</t>
    </r>
    <r>
      <rPr>
        <sz val="9"/>
        <color theme="1"/>
        <rFont val="Arial"/>
        <family val="2"/>
      </rPr>
      <t xml:space="preserve"> seja vitalício </t>
    </r>
    <r>
      <rPr>
        <b/>
        <sz val="9"/>
        <color theme="1"/>
        <rFont val="Arial"/>
        <family val="2"/>
      </rPr>
      <t>(FORMATO DD/MM/AAAA)</t>
    </r>
  </si>
  <si>
    <t>PONTUAÇÃO ALCANÇADA</t>
  </si>
  <si>
    <r>
      <t>EXPERIÊNCIAS PROFISSIONAIS - Máximo 350</t>
    </r>
    <r>
      <rPr>
        <sz val="16"/>
        <color rgb="FFFF0000"/>
        <rFont val="Arial"/>
        <family val="2"/>
      </rPr>
      <t xml:space="preserve"> pontos</t>
    </r>
  </si>
  <si>
    <r>
      <t>TIPO DE EXPERIÊNCIA PROFISSIONAL (</t>
    </r>
    <r>
      <rPr>
        <b/>
        <u/>
        <sz val="14"/>
        <rFont val="Arial"/>
        <family val="2"/>
      </rPr>
      <t>NÃO CONSIDERAR TEMPOS CONCOMITANTES EM EXPERIÊNCIAS DIFERENTES</t>
    </r>
    <r>
      <rPr>
        <b/>
        <sz val="14"/>
        <rFont val="Arial"/>
        <family val="2"/>
      </rPr>
      <t>).</t>
    </r>
    <r>
      <rPr>
        <b/>
        <sz val="14"/>
        <color rgb="FFFF0000"/>
        <rFont val="Arial"/>
        <family val="2"/>
      </rPr>
      <t xml:space="preserve">NO CASO DE HAVER TEMPOS CONCOMITANTES EM EXPERIÊNCIAS PROFISSIONAIS DIFERENTES, INFORME APENAS AQUELE(S) QUE RESULTAR(EM) EM MAIOR PONTUAÇÃO. </t>
    </r>
  </si>
  <si>
    <t>PONTOS POR ANO</t>
  </si>
  <si>
    <r>
      <t>Data da primeira GRADUAÇÃO ou TITULAÇÃO na área da disciplina (</t>
    </r>
    <r>
      <rPr>
        <b/>
        <sz val="10"/>
        <color rgb="FF7030A0"/>
        <rFont val="Arial"/>
        <family val="2"/>
      </rPr>
      <t>DATA DA COLAÇÃO DE GRAU - PARA GRADUAÇÃO OU DATA DA HOMOLOGAÇÃO - PARA TITULAÇÃO</t>
    </r>
    <r>
      <rPr>
        <b/>
        <sz val="10"/>
        <color theme="1"/>
        <rFont val="Arial"/>
        <family val="2"/>
      </rPr>
      <t>) (FORMATO DD/MM/AAAA)</t>
    </r>
  </si>
  <si>
    <t>Ano Corrente (A planilha calcula automaticamente)</t>
  </si>
  <si>
    <r>
      <t>Somatória Máxima 
de tempo de experiência admissível (</t>
    </r>
    <r>
      <rPr>
        <b/>
        <sz val="12"/>
        <color rgb="FF0070C0"/>
        <rFont val="Arial"/>
        <family val="2"/>
      </rPr>
      <t>ANOS</t>
    </r>
    <r>
      <rPr>
        <b/>
        <sz val="10"/>
        <color theme="1"/>
        <rFont val="Arial"/>
        <family val="2"/>
      </rPr>
      <t xml:space="preserve"> e </t>
    </r>
    <r>
      <rPr>
        <b/>
        <sz val="12"/>
        <color rgb="FF00B050"/>
        <rFont val="Arial"/>
        <family val="2"/>
      </rPr>
      <t>MESES</t>
    </r>
    <r>
      <rPr>
        <b/>
        <sz val="10"/>
        <color theme="1"/>
        <rFont val="Arial"/>
        <family val="2"/>
      </rPr>
      <t xml:space="preserve"> completos)</t>
    </r>
  </si>
  <si>
    <t>Tempo de Experiencia (anos e meses completos) - Os meses serão proporcionais a pontuação do item respectivo</t>
  </si>
  <si>
    <t>PONTUAÇÃO OBTIDA</t>
  </si>
  <si>
    <t>ANOS</t>
  </si>
  <si>
    <t>MESES</t>
  </si>
  <si>
    <r>
      <t>Experiência como professor de ensino superior da mesma disciplina em</t>
    </r>
    <r>
      <rPr>
        <u/>
        <sz val="11"/>
        <color theme="1"/>
        <rFont val="Arial"/>
        <family val="2"/>
      </rPr>
      <t xml:space="preserve"> Fatec</t>
    </r>
    <r>
      <rPr>
        <sz val="11"/>
        <color theme="1"/>
        <rFont val="Arial"/>
        <family val="2"/>
      </rPr>
      <t xml:space="preserve"> - </t>
    </r>
    <r>
      <rPr>
        <b/>
        <sz val="11"/>
        <color theme="1"/>
        <rFont val="Arial"/>
        <family val="2"/>
      </rPr>
      <t>30 pontos/ano</t>
    </r>
  </si>
  <si>
    <r>
      <t xml:space="preserve">Experiencia como Professor de ensino superior na área da disciplina </t>
    </r>
    <r>
      <rPr>
        <u/>
        <sz val="11"/>
        <color theme="1"/>
        <rFont val="Arial"/>
        <family val="2"/>
      </rPr>
      <t>em Fatec</t>
    </r>
    <r>
      <rPr>
        <sz val="11"/>
        <color theme="1"/>
        <rFont val="Arial"/>
        <family val="2"/>
      </rPr>
      <t xml:space="preserve">  - </t>
    </r>
    <r>
      <rPr>
        <b/>
        <sz val="11"/>
        <color theme="1"/>
        <rFont val="Arial"/>
        <family val="2"/>
      </rPr>
      <t>25 pontos/ano</t>
    </r>
  </si>
  <si>
    <r>
      <t xml:space="preserve">Experiencia como Professor de ensino superior na  área da disciplina - </t>
    </r>
    <r>
      <rPr>
        <b/>
        <sz val="11"/>
        <color theme="1"/>
        <rFont val="Arial"/>
        <family val="2"/>
      </rPr>
      <t>20 pontos / ano</t>
    </r>
  </si>
  <si>
    <r>
      <t xml:space="preserve">Experiência como Professor em pós-graduação Stricto Sensu na área da disciplina - </t>
    </r>
    <r>
      <rPr>
        <b/>
        <sz val="11"/>
        <rFont val="Arial"/>
        <family val="2"/>
      </rPr>
      <t>15 pontos/ano</t>
    </r>
  </si>
  <si>
    <r>
      <t xml:space="preserve">Experiência como Professor em pós-graduação Lato Sensu na área da disciplina - </t>
    </r>
    <r>
      <rPr>
        <b/>
        <sz val="11"/>
        <rFont val="Arial"/>
        <family val="2"/>
      </rPr>
      <t>10 pontos/ano</t>
    </r>
  </si>
  <si>
    <r>
      <t xml:space="preserve">Experiência como Professor de ensino médio e técnico na área disciplina - </t>
    </r>
    <r>
      <rPr>
        <b/>
        <sz val="11"/>
        <rFont val="Arial"/>
        <family val="2"/>
      </rPr>
      <t>5 pontos/ ano</t>
    </r>
  </si>
  <si>
    <r>
      <t xml:space="preserve">Atividade profissional relevante na área da disciplina fora da docência - </t>
    </r>
    <r>
      <rPr>
        <b/>
        <sz val="11"/>
        <rFont val="Arial"/>
        <family val="2"/>
      </rPr>
      <t>20 pontos/ano</t>
    </r>
  </si>
  <si>
    <r>
      <t>FORMAÇÃO COMPLEMENTAR, PRODUÇÕES ACADÊMICAS E DEMAIS ATIVIDADES PROFISSIONAIS - Máximo 250</t>
    </r>
    <r>
      <rPr>
        <sz val="16"/>
        <color rgb="FFFF0000"/>
        <rFont val="Arial"/>
        <family val="2"/>
      </rPr>
      <t xml:space="preserve"> pontos</t>
    </r>
    <r>
      <rPr>
        <b/>
        <sz val="16"/>
        <color rgb="FFFF0000"/>
        <rFont val="Arial"/>
        <family val="2"/>
      </rPr>
      <t xml:space="preserve"> </t>
    </r>
    <r>
      <rPr>
        <b/>
        <sz val="10"/>
        <color rgb="FFFF0000"/>
        <rFont val="Arial"/>
        <family val="2"/>
      </rPr>
      <t xml:space="preserve">(Limitados aos últimos 5 anos </t>
    </r>
    <r>
      <rPr>
        <b/>
        <u/>
        <sz val="10"/>
        <color rgb="FFFF0000"/>
        <rFont val="Arial"/>
        <family val="2"/>
      </rPr>
      <t>onde estiver indicado</t>
    </r>
    <r>
      <rPr>
        <b/>
        <sz val="10"/>
        <color rgb="FFFF0000"/>
        <rFont val="Arial"/>
        <family val="2"/>
      </rPr>
      <t>)</t>
    </r>
  </si>
  <si>
    <r>
      <t>Formação complementar na ÁREA da disciplina (máximo 50 pontos) - Capacitações, oficinas, cursos (Exceto Pós Doutorado)</t>
    </r>
    <r>
      <rPr>
        <sz val="9"/>
        <color rgb="FF0070C0"/>
        <rFont val="Arial"/>
        <family val="2"/>
      </rPr>
      <t>(Limitados aos últimos 5 anos)</t>
    </r>
    <r>
      <rPr>
        <sz val="9"/>
        <color theme="1"/>
        <rFont val="Arial"/>
        <family val="2"/>
      </rPr>
      <t xml:space="preserve">
</t>
    </r>
  </si>
  <si>
    <t>Referência</t>
  </si>
  <si>
    <t>Quantidade de Horas</t>
  </si>
  <si>
    <t>Pontuação</t>
  </si>
  <si>
    <t>0,5 ponto/hora
Para certificados que não apresentem carga horária, será considerada 01 hora.</t>
  </si>
  <si>
    <r>
      <t>Formação complementar na Área da Educação ou em Metodologias Ativas na Educação (máximo 50 pontos) - Capacitações, oficinas, cursos (Exceto Pós Doutorado)</t>
    </r>
    <r>
      <rPr>
        <sz val="9"/>
        <color rgb="FF0070C0"/>
        <rFont val="Arial"/>
        <family val="2"/>
      </rPr>
      <t>(Limitados aos últimos 5 anos)</t>
    </r>
  </si>
  <si>
    <t>PUBLICAÇÕES</t>
  </si>
  <si>
    <t>Quantidade de Obras</t>
  </si>
  <si>
    <t xml:space="preserve">Livro na área da disciplina </t>
  </si>
  <si>
    <t>50 pontos/
livro  (autor)</t>
  </si>
  <si>
    <t>10 pontos/livro  (organizador)</t>
  </si>
  <si>
    <t>Livro na área de Educação</t>
  </si>
  <si>
    <t>20 pontos/
livro  (autor)</t>
  </si>
  <si>
    <t>5 pontos/livro  (organizador)</t>
  </si>
  <si>
    <t xml:space="preserve">Capítulo de Livro </t>
  </si>
  <si>
    <t>10 pontos/
capítulo - Livro na Área da Disciplina</t>
  </si>
  <si>
    <t>5 pontos/
capítulo - Livro na Área de Educação</t>
  </si>
  <si>
    <t xml:space="preserve">Artigos científicos ou tecnológicos na área da disciplina </t>
  </si>
  <si>
    <t>5,0 pontos/artigo publicado em periódico indexado ou que possua QUALIS</t>
  </si>
  <si>
    <r>
      <t xml:space="preserve">2,5 pontos/artigo publicado em periódico </t>
    </r>
    <r>
      <rPr>
        <u/>
        <sz val="9"/>
        <color theme="1"/>
        <rFont val="Arial"/>
        <family val="2"/>
      </rPr>
      <t>não</t>
    </r>
    <r>
      <rPr>
        <sz val="9"/>
        <color theme="1"/>
        <rFont val="Arial"/>
        <family val="2"/>
      </rPr>
      <t xml:space="preserve"> indexado e que não possua QUALIS</t>
    </r>
  </si>
  <si>
    <t>Congressos, Workshops, Simpósios, etc., na área da disciplina</t>
  </si>
  <si>
    <t xml:space="preserve">2,0 pontos /trabalho completo publicado </t>
  </si>
  <si>
    <t xml:space="preserve">Publicações, na área da disciplina, em Anais de Eventos Científicos </t>
  </si>
  <si>
    <t>2 pontos / trabalho completo publicado</t>
  </si>
  <si>
    <t xml:space="preserve">1 ponto /resumo publicado </t>
  </si>
  <si>
    <t>PARTICIPAÇÃO EM EVENTOS</t>
  </si>
  <si>
    <t>Quantidade</t>
  </si>
  <si>
    <t>Organizador</t>
  </si>
  <si>
    <t>5,0 pontos/evento</t>
  </si>
  <si>
    <t xml:space="preserve">Revisor ou Avaliador </t>
  </si>
  <si>
    <t>2,0 pontos/documento revisado ou avaliado</t>
  </si>
  <si>
    <t xml:space="preserve">Palestrante/ mediador / participação em mesa redonda </t>
  </si>
  <si>
    <t>2,0 pontos/palestra, mediação ou participação</t>
  </si>
  <si>
    <t xml:space="preserve">Apresentação oral de trabalhos </t>
  </si>
  <si>
    <t>2,0 pontos/apresentação</t>
  </si>
  <si>
    <t xml:space="preserve">Apresentação de trabalho em pôster </t>
  </si>
  <si>
    <t>1,0 pontos/apresentação</t>
  </si>
  <si>
    <r>
      <t xml:space="preserve">Como Ouvinte </t>
    </r>
    <r>
      <rPr>
        <sz val="9"/>
        <color rgb="FF0070C0"/>
        <rFont val="Arial"/>
        <family val="2"/>
      </rPr>
      <t>(Limitados aos últimos 5 anos)</t>
    </r>
  </si>
  <si>
    <t>0,5 ponto/apresentação assistida no evento</t>
  </si>
  <si>
    <t>ORIENTAÇÕES</t>
  </si>
  <si>
    <r>
      <t>Orientações  na área da disciplina</t>
    </r>
    <r>
      <rPr>
        <u/>
        <sz val="9"/>
        <color theme="1"/>
        <rFont val="Arial"/>
        <family val="2"/>
      </rPr>
      <t xml:space="preserve"> em FATEC</t>
    </r>
    <r>
      <rPr>
        <sz val="9"/>
        <color theme="1"/>
        <rFont val="Arial"/>
        <family val="2"/>
      </rPr>
      <t xml:space="preserve"> </t>
    </r>
  </si>
  <si>
    <t>3,5 Iniciação Científica/
Tecnológica com bolsa</t>
  </si>
  <si>
    <t>3,0 Iniciação Científica/
Tecnológica sem bolsa</t>
  </si>
  <si>
    <t>2,5 Trabalho de Graduação (Conclusão de Curso)</t>
  </si>
  <si>
    <t xml:space="preserve">Orientações  na área da disciplina </t>
  </si>
  <si>
    <t>8 pontos/  Doutorado</t>
  </si>
  <si>
    <t>4 pontos/ Mestrado</t>
  </si>
  <si>
    <t>3 pontos / Pós Graduação Lato Sensu</t>
  </si>
  <si>
    <t>2 pontos- Iniciação Científica/
Tecnológica com bolsa</t>
  </si>
  <si>
    <t>1,5 ponto/ Iniciação Científica/
Tecnológica sem bolsa</t>
  </si>
  <si>
    <t>1,0 ponto/ Trabalho de Graduação (Conclusão de Curso)</t>
  </si>
  <si>
    <t xml:space="preserve">Co-orientações na área da disciplina </t>
  </si>
  <si>
    <t>4 pontos/  Doutorado</t>
  </si>
  <si>
    <t>2 pontos/ Mestrado</t>
  </si>
  <si>
    <t>1,5 pontos / Pós Graduação Lato Sensu</t>
  </si>
  <si>
    <t>1 ponto- Iniciação Científica/
Tecnológica com bolsa</t>
  </si>
  <si>
    <t>0,75 ponto-  Iniciação Científica/
Tecnológica</t>
  </si>
  <si>
    <t>0,5 Trabalho de Graduação (Conclusão de Curso)</t>
  </si>
  <si>
    <t>PARTICIPAÇÃO EM PROJETOS</t>
  </si>
  <si>
    <r>
      <t xml:space="preserve">Participação em projetos com empresas, a partir de parcerias formalmente estabelecidas, na área da disciplina </t>
    </r>
    <r>
      <rPr>
        <u/>
        <sz val="9"/>
        <color theme="1"/>
        <rFont val="Arial"/>
        <family val="2"/>
      </rPr>
      <t>em FATEC</t>
    </r>
    <r>
      <rPr>
        <sz val="9"/>
        <color theme="1"/>
        <rFont val="Arial"/>
        <family val="2"/>
      </rPr>
      <t xml:space="preserve"> </t>
    </r>
  </si>
  <si>
    <t>5,0 ponto/projeto</t>
  </si>
  <si>
    <t>Participação em projetos com empresas na área da disciplina, em Instituições de ensino</t>
  </si>
  <si>
    <t>2,5 ponto/projeto</t>
  </si>
  <si>
    <r>
      <t xml:space="preserve">Participação em projetos de pesquisa na área da disciplina </t>
    </r>
    <r>
      <rPr>
        <u/>
        <sz val="9"/>
        <color theme="1"/>
        <rFont val="Arial"/>
        <family val="2"/>
      </rPr>
      <t>em FATEC (RJI)</t>
    </r>
  </si>
  <si>
    <t>7,5 ponto/projeto</t>
  </si>
  <si>
    <t xml:space="preserve">Participação em Projetos Colaborativos Internacionais (PCI) na área da disciplina em FATEC </t>
  </si>
  <si>
    <t>5 ponto/ projeto</t>
  </si>
  <si>
    <t xml:space="preserve">Participação em projetos de pesquisa na área da disciplina </t>
  </si>
  <si>
    <t>PARTICIPAÇÃO EM BANCAS EXAMINADORAS</t>
  </si>
  <si>
    <t>Participação efetiva 
como membro de 
banca examinadora 
na área da disciplina</t>
  </si>
  <si>
    <t>2,0 pontos /mestrado ou doutorado</t>
  </si>
  <si>
    <t>1,5 ponto /pós graduação lato sensu</t>
  </si>
  <si>
    <t xml:space="preserve">1,0 ponto /trabalho de graduação </t>
  </si>
  <si>
    <t>PÓS DOUTORADO</t>
  </si>
  <si>
    <t>Pós-doutorado na área da disciplina ou na área de Educação</t>
  </si>
  <si>
    <t xml:space="preserve">50 pontos /evento </t>
  </si>
  <si>
    <t>DEMAIS ATIVIDADES</t>
  </si>
  <si>
    <t>Experiência em emprego público em confiança (cargo público) no âmbito das Unidades de ensino ou Administração Central do Centro Paula Souza</t>
  </si>
  <si>
    <t>40 pontos/ano</t>
  </si>
  <si>
    <t xml:space="preserve">Experiência em empregos públicos em confiança (cargo público) </t>
  </si>
  <si>
    <t>10 pontos/ano</t>
  </si>
  <si>
    <t>Experiência no exercício de função pública (Coordenador de projetos ou Coordenador de curso) no âmbito das Unidades de ensino ou Administração Central do Centro Paula Souza</t>
  </si>
  <si>
    <t>30 pontos/ano</t>
  </si>
  <si>
    <t xml:space="preserve">Realização de projetos na Área da Disciplina, com Hora Atividade Específica (HAE) na Unidade de Ensino </t>
  </si>
  <si>
    <t>1 ponto por projeto realizado por semestre.</t>
  </si>
  <si>
    <t xml:space="preserve">Realização de projetos na Área da Disciplina, com Hora Atividade Específica (HAE), sem gratificação, na Administração Central </t>
  </si>
  <si>
    <t>2 pontos por projeto realizado por semestre.</t>
  </si>
  <si>
    <t>Membros / Consultores / Pareceristas na prestação de serviço para o CEE.     Revisores/ Elaboradores / Avaliadores ad hoc, na prestação de serviço para o MEC-INEP.</t>
  </si>
  <si>
    <t>5 pontos/ evento</t>
  </si>
  <si>
    <t>Premiações por Inovação na área da disciplina</t>
  </si>
  <si>
    <t>5,0 pontos/
premiação</t>
  </si>
  <si>
    <t>Produtos inovadores na área da disciplina</t>
  </si>
  <si>
    <t>5,0 pontos/
produto</t>
  </si>
  <si>
    <t>Processos ou Técnicas inovadoras na área da disciplina</t>
  </si>
  <si>
    <t>5,0 pontos/
processo ou técnica</t>
  </si>
  <si>
    <t>Carta patente na área da disciplina</t>
  </si>
  <si>
    <t xml:space="preserve">5,0 pontos/
carta </t>
  </si>
  <si>
    <t>Outras Premiações na área da disciplina</t>
  </si>
  <si>
    <t>2,5 pontos/
premiação</t>
  </si>
  <si>
    <t>V. ATUAÇÃO DIVERSIFICADA DO CANDIDATO. Os comprovantes devem ser dos últimos 05 (cinco) anos. Os pontos relacionados são por evento ou participação e, em seu todo, 
só poderão somar no máximo 50 pontos</t>
  </si>
  <si>
    <r>
      <t xml:space="preserve">Participação do docente na Comissão Própria de Avaliação (CPA) </t>
    </r>
    <r>
      <rPr>
        <u/>
        <sz val="9"/>
        <color theme="1"/>
        <rFont val="Arial"/>
        <family val="2"/>
      </rPr>
      <t>em FATEC</t>
    </r>
  </si>
  <si>
    <t xml:space="preserve">1 ponto por Mês de participação por
FATEC </t>
  </si>
  <si>
    <r>
      <t xml:space="preserve">Participação do docente na CEPE (Câmara de Ensino, Pesquisa e Extensão) </t>
    </r>
    <r>
      <rPr>
        <u/>
        <sz val="9"/>
        <rFont val="Arial"/>
        <family val="2"/>
      </rPr>
      <t>em FATEC</t>
    </r>
  </si>
  <si>
    <r>
      <t xml:space="preserve">Participação do docente no Núcleo docente Estruturante </t>
    </r>
    <r>
      <rPr>
        <u/>
        <sz val="9"/>
        <color theme="1"/>
        <rFont val="Arial"/>
        <family val="2"/>
      </rPr>
      <t>em FATEC</t>
    </r>
  </si>
  <si>
    <r>
      <t xml:space="preserve">Participação do docente em comissão avaliadora em concurso público, processo seletivo simplificado ou edital de disciplina para alteração de carga horária </t>
    </r>
    <r>
      <rPr>
        <u/>
        <sz val="9"/>
        <color theme="1"/>
        <rFont val="Arial"/>
        <family val="2"/>
      </rPr>
      <t>em FATEC</t>
    </r>
  </si>
  <si>
    <t xml:space="preserve">10 pontos por participação por FATEC </t>
  </si>
  <si>
    <r>
      <t>Participação em Comissões Avaliadoras para fins de Evolução Funcional</t>
    </r>
    <r>
      <rPr>
        <u/>
        <sz val="9"/>
        <color theme="1"/>
        <rFont val="Arial"/>
        <family val="2"/>
      </rPr>
      <t xml:space="preserve"> em FATEC</t>
    </r>
  </si>
  <si>
    <r>
      <t xml:space="preserve">Participação do docente na Congregação / Comissão de Implantação </t>
    </r>
    <r>
      <rPr>
        <u/>
        <sz val="9"/>
        <color theme="1"/>
        <rFont val="Arial"/>
        <family val="2"/>
      </rPr>
      <t>em FATEC</t>
    </r>
  </si>
  <si>
    <t xml:space="preserve">10 pontos/ano de participação/
FATEC </t>
  </si>
  <si>
    <t>Participação do docente em Comitê de Diretores de FATEC</t>
  </si>
  <si>
    <t>5 pontos/ano de participação</t>
  </si>
  <si>
    <t>Participação do docente em Grupos de Trabalho ou Comissões na Administração Central</t>
  </si>
  <si>
    <t>5 pontos/grupo ou comissão</t>
  </si>
  <si>
    <r>
      <t xml:space="preserve">Participação do docente na Comissão Interna de Prevenção de Acidentes (CIPA) </t>
    </r>
    <r>
      <rPr>
        <u/>
        <sz val="9"/>
        <color theme="1"/>
        <rFont val="Arial"/>
        <family val="2"/>
      </rPr>
      <t>em FATEC</t>
    </r>
  </si>
  <si>
    <t xml:space="preserve">0,5 ponto/Mês de participação/
FATEC </t>
  </si>
  <si>
    <t>Pontuação total</t>
  </si>
  <si>
    <t>local</t>
  </si>
  <si>
    <t>Assinatura do docente</t>
  </si>
  <si>
    <r>
      <t xml:space="preserve">Área(s) da Disciplina objeto do certame (CONSULTAR </t>
    </r>
    <r>
      <rPr>
        <b/>
        <sz val="9"/>
        <color theme="1"/>
        <rFont val="Arial"/>
        <family val="2"/>
      </rPr>
      <t>Tabelas Disciplinas – Áreas – Formações Acadêmicas</t>
    </r>
    <r>
      <rPr>
        <sz val="9"/>
        <color theme="1"/>
        <rFont val="Arial"/>
        <family val="2"/>
      </rPr>
      <t xml:space="preserve"> publicada em </t>
    </r>
    <r>
      <rPr>
        <b/>
        <sz val="9"/>
        <color rgb="FFFF0000"/>
        <rFont val="Arial"/>
        <family val="2"/>
      </rPr>
      <t>https://cgesg.cps.sp.gov.br/tabelas-disciplinas/</t>
    </r>
    <r>
      <rPr>
        <sz val="9"/>
        <color theme="1"/>
        <rFont val="Arial"/>
        <family val="2"/>
      </rPr>
      <t>) :</t>
    </r>
  </si>
  <si>
    <t>Tabela de Pontuação para Alteração de Carga Horária Docente</t>
  </si>
  <si>
    <t>Versão 04/07/2026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</si>
</sst>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50" x14ac:knownFonts="1">
    <font>
      <sz val="11"/>
      <color theme="1"/>
      <name val="Calibri"/>
      <family val="2"/>
      <scheme val="minor"/>
    </font>
    <font>
      <b/>
      <sz val="9"/>
      <color theme="1"/>
      <name val="Arial"/>
      <family val="2"/>
    </font>
    <font>
      <sz val="9"/>
      <color theme="1"/>
      <name val="Arial"/>
      <family val="2"/>
    </font>
    <font>
      <b/>
      <sz val="9"/>
      <color rgb="FF00B050"/>
      <name val="Arial"/>
      <family val="2"/>
    </font>
    <font>
      <b/>
      <sz val="9"/>
      <color theme="0"/>
      <name val="Arial"/>
      <family val="2"/>
    </font>
    <font>
      <b/>
      <sz val="9"/>
      <color rgb="FFFF0000"/>
      <name val="Arial"/>
      <family val="2"/>
    </font>
    <font>
      <sz val="9"/>
      <name val="Arial"/>
      <family val="2"/>
    </font>
    <font>
      <b/>
      <sz val="9"/>
      <name val="Arial"/>
      <family val="2"/>
    </font>
    <font>
      <b/>
      <sz val="9"/>
      <color rgb="FF0070C0"/>
      <name val="Arial"/>
      <family val="2"/>
    </font>
    <font>
      <sz val="9"/>
      <color rgb="FFFF0000"/>
      <name val="Arial"/>
      <family val="2"/>
    </font>
    <font>
      <u/>
      <sz val="9"/>
      <color theme="1"/>
      <name val="Arial"/>
      <family val="2"/>
    </font>
    <font>
      <b/>
      <sz val="9"/>
      <color theme="9" tint="-0.499984740745262"/>
      <name val="Arial"/>
      <family val="2"/>
    </font>
    <font>
      <b/>
      <sz val="8"/>
      <color theme="1"/>
      <name val="Arial"/>
      <family val="2"/>
    </font>
    <font>
      <b/>
      <sz val="14"/>
      <name val="Arial"/>
      <family val="2"/>
    </font>
    <font>
      <b/>
      <sz val="14"/>
      <color theme="1"/>
      <name val="Arial"/>
      <family val="2"/>
    </font>
    <font>
      <b/>
      <sz val="10"/>
      <color theme="1"/>
      <name val="Arial"/>
      <family val="2"/>
    </font>
    <font>
      <b/>
      <sz val="16"/>
      <color rgb="FFFF0000"/>
      <name val="Arial"/>
      <family val="2"/>
    </font>
    <font>
      <sz val="16"/>
      <color rgb="FFFF0000"/>
      <name val="Arial"/>
      <family val="2"/>
    </font>
    <font>
      <b/>
      <sz val="14"/>
      <color theme="3"/>
      <name val="Arial"/>
      <family val="2"/>
    </font>
    <font>
      <b/>
      <sz val="9"/>
      <color theme="3"/>
      <name val="Arial"/>
      <family val="2"/>
    </font>
    <font>
      <b/>
      <sz val="12"/>
      <color theme="3"/>
      <name val="Arial"/>
      <family val="2"/>
    </font>
    <font>
      <b/>
      <sz val="9"/>
      <color theme="5"/>
      <name val="Arial"/>
      <family val="2"/>
    </font>
    <font>
      <b/>
      <sz val="12"/>
      <color rgb="FF002060"/>
      <name val="Arial"/>
      <family val="2"/>
    </font>
    <font>
      <b/>
      <sz val="14"/>
      <color rgb="FF002060"/>
      <name val="Arial"/>
      <family val="2"/>
    </font>
    <font>
      <b/>
      <sz val="9"/>
      <color theme="8" tint="-0.249977111117893"/>
      <name val="Arial"/>
      <family val="2"/>
    </font>
    <font>
      <b/>
      <sz val="12"/>
      <name val="Arial"/>
      <family val="2"/>
    </font>
    <font>
      <sz val="12"/>
      <color theme="1"/>
      <name val="Arial"/>
      <family val="2"/>
    </font>
    <font>
      <b/>
      <sz val="12"/>
      <color theme="1"/>
      <name val="Arial"/>
      <family val="2"/>
    </font>
    <font>
      <b/>
      <sz val="10"/>
      <color rgb="FF7030A0"/>
      <name val="Arial"/>
      <family val="2"/>
    </font>
    <font>
      <b/>
      <sz val="12"/>
      <color rgb="FF0070C0"/>
      <name val="Arial"/>
      <family val="2"/>
    </font>
    <font>
      <b/>
      <sz val="12"/>
      <color rgb="FF00B050"/>
      <name val="Arial"/>
      <family val="2"/>
    </font>
    <font>
      <b/>
      <sz val="16"/>
      <color rgb="FF0070C0"/>
      <name val="Arial"/>
      <family val="2"/>
    </font>
    <font>
      <b/>
      <sz val="16"/>
      <color rgb="FF00B050"/>
      <name val="Arial"/>
      <family val="2"/>
    </font>
    <font>
      <b/>
      <sz val="10"/>
      <color rgb="FFFF0000"/>
      <name val="Arial"/>
      <family val="2"/>
    </font>
    <font>
      <sz val="9"/>
      <color rgb="FF0070C0"/>
      <name val="Arial"/>
      <family val="2"/>
    </font>
    <font>
      <b/>
      <sz val="14"/>
      <color theme="0"/>
      <name val="Arial"/>
      <family val="2"/>
    </font>
    <font>
      <sz val="9"/>
      <color theme="0"/>
      <name val="Arial"/>
      <family val="2"/>
    </font>
    <font>
      <sz val="11"/>
      <color theme="1"/>
      <name val="Arial"/>
      <family val="2"/>
    </font>
    <font>
      <b/>
      <sz val="11"/>
      <name val="Arial"/>
      <family val="2"/>
    </font>
    <font>
      <i/>
      <sz val="11"/>
      <color theme="1"/>
      <name val="Arial"/>
      <family val="2"/>
    </font>
    <font>
      <b/>
      <u/>
      <sz val="10"/>
      <color rgb="FFFF0000"/>
      <name val="Arial"/>
      <family val="2"/>
    </font>
    <font>
      <b/>
      <u/>
      <sz val="14"/>
      <name val="Arial"/>
      <family val="2"/>
    </font>
    <font>
      <b/>
      <sz val="14"/>
      <color rgb="FFFF0000"/>
      <name val="Arial"/>
      <family val="2"/>
    </font>
    <font>
      <b/>
      <sz val="12"/>
      <color rgb="FFFF0000"/>
      <name val="Arial"/>
      <family val="2"/>
    </font>
    <font>
      <u/>
      <sz val="11"/>
      <color theme="1"/>
      <name val="Arial"/>
      <family val="2"/>
    </font>
    <font>
      <b/>
      <sz val="11"/>
      <color theme="1"/>
      <name val="Arial"/>
      <family val="2"/>
    </font>
    <font>
      <sz val="11"/>
      <name val="Arial"/>
      <family val="2"/>
    </font>
    <font>
      <u/>
      <sz val="9"/>
      <name val="Arial"/>
      <family val="2"/>
    </font>
    <font>
      <sz val="12"/>
      <name val="Arial"/>
      <family val="2"/>
    </font>
    <font>
      <b/>
      <sz val="11"/>
      <color theme="0"/>
      <name val="Arial"/>
      <family val="2"/>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0" tint="-0.249977111117893"/>
        <bgColor indexed="64"/>
      </patternFill>
    </fill>
    <fill>
      <patternFill patternType="solid">
        <fgColor rgb="FFFFC000"/>
        <bgColor indexed="64"/>
      </patternFill>
    </fill>
    <fill>
      <patternFill patternType="solid">
        <fgColor rgb="FFFFFF99"/>
        <bgColor indexed="64"/>
      </patternFill>
    </fill>
    <fill>
      <patternFill patternType="solid">
        <fgColor theme="5" tint="0.59999389629810485"/>
        <bgColor indexed="64"/>
      </patternFill>
    </fill>
    <fill>
      <patternFill patternType="solid">
        <fgColor theme="1"/>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rgb="FF00B050"/>
        <bgColor indexed="64"/>
      </patternFill>
    </fill>
    <fill>
      <patternFill patternType="solid">
        <fgColor rgb="FF00B0F0"/>
        <bgColor indexed="64"/>
      </patternFill>
    </fill>
    <fill>
      <patternFill patternType="solid">
        <fgColor rgb="FF92D050"/>
        <bgColor indexed="64"/>
      </patternFill>
    </fill>
  </fills>
  <borders count="58">
    <border>
      <left/>
      <right/>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right style="thin">
        <color indexed="64"/>
      </right>
      <top/>
      <bottom/>
      <diagonal/>
    </border>
    <border>
      <left style="thin">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medium">
        <color indexed="64"/>
      </left>
      <right/>
      <top/>
      <bottom style="thin">
        <color indexed="64"/>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right style="thin">
        <color indexed="64"/>
      </right>
      <top style="thin">
        <color indexed="64"/>
      </top>
      <bottom/>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diagonal/>
    </border>
    <border>
      <left/>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style="medium">
        <color indexed="64"/>
      </left>
      <right/>
      <top style="thin">
        <color indexed="64"/>
      </top>
      <bottom/>
      <diagonal/>
    </border>
    <border>
      <left/>
      <right style="medium">
        <color indexed="64"/>
      </right>
      <top/>
      <bottom style="thin">
        <color indexed="64"/>
      </bottom>
      <diagonal/>
    </border>
    <border>
      <left style="thin">
        <color indexed="64"/>
      </left>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right style="thin">
        <color indexed="64"/>
      </right>
      <top/>
      <bottom style="medium">
        <color indexed="64"/>
      </bottom>
      <diagonal/>
    </border>
    <border>
      <left/>
      <right/>
      <top/>
      <bottom style="thin">
        <color indexed="64"/>
      </bottom>
      <diagonal/>
    </border>
    <border>
      <left style="medium">
        <color indexed="64"/>
      </left>
      <right style="thin">
        <color indexed="64"/>
      </right>
      <top style="medium">
        <color indexed="64"/>
      </top>
      <bottom style="medium">
        <color indexed="64"/>
      </bottom>
      <diagonal/>
    </border>
  </borders>
  <cellStyleXfs count="1">
    <xf numFmtId="0" fontId="0" fillId="0" borderId="0"/>
  </cellStyleXfs>
  <cellXfs count="350">
    <xf numFmtId="0" fontId="0" fillId="0" borderId="0" xfId="0"/>
    <xf numFmtId="0" fontId="2" fillId="0" borderId="11" xfId="0" applyFont="1" applyBorder="1"/>
    <xf numFmtId="0" fontId="2" fillId="0" borderId="0" xfId="0" applyFont="1"/>
    <xf numFmtId="0" fontId="2" fillId="0" borderId="14" xfId="0" applyFont="1" applyBorder="1"/>
    <xf numFmtId="0" fontId="1" fillId="0" borderId="0" xfId="0" applyFont="1" applyAlignment="1">
      <alignment horizontal="center"/>
    </xf>
    <xf numFmtId="0" fontId="1" fillId="0" borderId="0" xfId="0" applyFont="1" applyAlignment="1">
      <alignment horizontal="center" vertical="center" wrapText="1" shrinkToFit="1"/>
    </xf>
    <xf numFmtId="0" fontId="1" fillId="0" borderId="0" xfId="0" applyFont="1"/>
    <xf numFmtId="0" fontId="1" fillId="0" borderId="0" xfId="0" applyFont="1" applyAlignment="1">
      <alignment vertical="center"/>
    </xf>
    <xf numFmtId="0" fontId="1" fillId="0" borderId="0" xfId="0" applyFont="1" applyAlignment="1">
      <alignment horizontal="center" vertical="center"/>
    </xf>
    <xf numFmtId="0" fontId="2" fillId="0" borderId="17" xfId="0" applyFont="1" applyBorder="1" applyAlignment="1">
      <alignment horizontal="right" vertical="center"/>
    </xf>
    <xf numFmtId="0" fontId="1" fillId="0" borderId="17" xfId="0" applyFont="1" applyBorder="1" applyAlignment="1">
      <alignment horizontal="center" vertical="center"/>
    </xf>
    <xf numFmtId="0" fontId="8" fillId="0" borderId="17" xfId="0" applyFont="1" applyBorder="1" applyAlignment="1">
      <alignment horizontal="center" vertical="center"/>
    </xf>
    <xf numFmtId="0" fontId="1" fillId="0" borderId="17" xfId="0" applyFont="1" applyBorder="1" applyAlignment="1">
      <alignment horizontal="center"/>
    </xf>
    <xf numFmtId="0" fontId="5" fillId="0" borderId="17" xfId="0" applyFont="1" applyBorder="1" applyAlignment="1">
      <alignment horizontal="center" vertical="center"/>
    </xf>
    <xf numFmtId="0" fontId="1" fillId="3" borderId="0" xfId="0" applyFont="1" applyFill="1" applyAlignment="1" applyProtection="1">
      <alignment horizontal="center" vertical="center"/>
      <protection locked="0"/>
    </xf>
    <xf numFmtId="0" fontId="1" fillId="3" borderId="17" xfId="0" applyFont="1" applyFill="1" applyBorder="1" applyAlignment="1" applyProtection="1">
      <alignment horizontal="center" vertical="center"/>
      <protection locked="0"/>
    </xf>
    <xf numFmtId="0" fontId="12" fillId="0" borderId="17" xfId="0" applyFont="1" applyBorder="1" applyAlignment="1">
      <alignment horizontal="center" vertical="center" wrapText="1"/>
    </xf>
    <xf numFmtId="164" fontId="5" fillId="3" borderId="0" xfId="0" applyNumberFormat="1" applyFont="1" applyFill="1" applyAlignment="1">
      <alignment horizontal="center" vertical="center"/>
    </xf>
    <xf numFmtId="164" fontId="5" fillId="3" borderId="17" xfId="0" applyNumberFormat="1" applyFont="1" applyFill="1" applyBorder="1" applyAlignment="1">
      <alignment horizontal="center" vertical="center"/>
    </xf>
    <xf numFmtId="0" fontId="2" fillId="0" borderId="17" xfId="0" applyFont="1" applyBorder="1"/>
    <xf numFmtId="0" fontId="8" fillId="0" borderId="0" xfId="0" applyFont="1" applyAlignment="1">
      <alignment horizontal="center"/>
    </xf>
    <xf numFmtId="0" fontId="1" fillId="0" borderId="0" xfId="0" applyFont="1" applyAlignment="1">
      <alignment horizontal="center" vertical="center" wrapText="1"/>
    </xf>
    <xf numFmtId="0" fontId="2" fillId="0" borderId="0" xfId="0" applyFont="1" applyAlignment="1">
      <alignment horizontal="left"/>
    </xf>
    <xf numFmtId="0" fontId="1" fillId="0" borderId="0" xfId="0" applyFont="1" applyAlignment="1">
      <alignment horizontal="left" wrapText="1" shrinkToFit="1"/>
    </xf>
    <xf numFmtId="0" fontId="2" fillId="3" borderId="0" xfId="0" applyFont="1" applyFill="1"/>
    <xf numFmtId="0" fontId="2" fillId="0" borderId="17" xfId="0" applyFont="1" applyBorder="1" applyAlignment="1">
      <alignment vertical="center"/>
    </xf>
    <xf numFmtId="0" fontId="7" fillId="0" borderId="0" xfId="0" applyFont="1" applyAlignment="1">
      <alignment horizontal="center" vertical="center"/>
    </xf>
    <xf numFmtId="0" fontId="6" fillId="0" borderId="0" xfId="0" applyFont="1" applyAlignment="1">
      <alignment horizontal="center" vertical="center"/>
    </xf>
    <xf numFmtId="0" fontId="2" fillId="0" borderId="0" xfId="0" applyFont="1" applyAlignment="1">
      <alignment wrapText="1"/>
    </xf>
    <xf numFmtId="0" fontId="2" fillId="0" borderId="1" xfId="0" applyFont="1" applyBorder="1"/>
    <xf numFmtId="0" fontId="2" fillId="0" borderId="17" xfId="0" applyFont="1" applyBorder="1" applyAlignment="1">
      <alignment horizontal="left" vertical="center" wrapText="1"/>
    </xf>
    <xf numFmtId="0" fontId="2" fillId="0" borderId="18" xfId="0" applyFont="1" applyBorder="1" applyAlignment="1">
      <alignment horizontal="left" vertical="center" wrapText="1"/>
    </xf>
    <xf numFmtId="0" fontId="1" fillId="5" borderId="17" xfId="0" applyFont="1" applyFill="1" applyBorder="1" applyAlignment="1">
      <alignment horizontal="center" vertical="center"/>
    </xf>
    <xf numFmtId="0" fontId="1" fillId="2" borderId="17" xfId="0" applyFont="1" applyFill="1" applyBorder="1" applyAlignment="1" applyProtection="1">
      <alignment horizontal="center" vertical="center"/>
      <protection locked="0"/>
    </xf>
    <xf numFmtId="14" fontId="5" fillId="3" borderId="0" xfId="0" applyNumberFormat="1" applyFont="1" applyFill="1" applyAlignment="1">
      <alignment horizontal="center" vertical="center"/>
    </xf>
    <xf numFmtId="0" fontId="1" fillId="0" borderId="6" xfId="0" applyFont="1" applyBorder="1" applyAlignment="1">
      <alignment vertical="center"/>
    </xf>
    <xf numFmtId="0" fontId="6" fillId="0" borderId="17" xfId="0" applyFont="1" applyBorder="1" applyAlignment="1">
      <alignment vertical="center"/>
    </xf>
    <xf numFmtId="0" fontId="1" fillId="0" borderId="24" xfId="0" applyFont="1" applyBorder="1" applyAlignment="1">
      <alignment vertical="center"/>
    </xf>
    <xf numFmtId="0" fontId="2" fillId="0" borderId="21" xfId="0" applyFont="1" applyBorder="1" applyAlignment="1">
      <alignment vertical="center"/>
    </xf>
    <xf numFmtId="0" fontId="1" fillId="0" borderId="22" xfId="0" applyFont="1" applyBorder="1" applyAlignment="1">
      <alignment horizontal="center" vertical="center"/>
    </xf>
    <xf numFmtId="0" fontId="12" fillId="2" borderId="18" xfId="0" applyFont="1" applyFill="1" applyBorder="1" applyAlignment="1">
      <alignment horizontal="center" vertical="center" wrapText="1"/>
    </xf>
    <xf numFmtId="0" fontId="2" fillId="0" borderId="21" xfId="0" applyFont="1" applyBorder="1" applyAlignment="1">
      <alignment vertical="center" wrapText="1"/>
    </xf>
    <xf numFmtId="0" fontId="1" fillId="2" borderId="18" xfId="0" applyFont="1" applyFill="1" applyBorder="1" applyAlignment="1">
      <alignment horizontal="center" vertical="center"/>
    </xf>
    <xf numFmtId="0" fontId="2" fillId="0" borderId="0" xfId="0" applyFont="1" applyAlignment="1">
      <alignment vertical="center"/>
    </xf>
    <xf numFmtId="0" fontId="2" fillId="3" borderId="0" xfId="0" applyFont="1" applyFill="1" applyAlignment="1">
      <alignment vertical="center"/>
    </xf>
    <xf numFmtId="0" fontId="1" fillId="0" borderId="3" xfId="0" applyFont="1" applyBorder="1" applyAlignment="1">
      <alignment horizontal="left" vertical="center" wrapText="1"/>
    </xf>
    <xf numFmtId="0" fontId="11" fillId="0" borderId="17" xfId="0" applyFont="1" applyBorder="1" applyAlignment="1">
      <alignment horizontal="center" vertical="center" wrapText="1"/>
    </xf>
    <xf numFmtId="0" fontId="1" fillId="2" borderId="17" xfId="0" applyFont="1" applyFill="1" applyBorder="1" applyAlignment="1">
      <alignment horizontal="center" vertical="center"/>
    </xf>
    <xf numFmtId="0" fontId="1" fillId="2" borderId="26" xfId="0" applyFont="1" applyFill="1" applyBorder="1" applyAlignment="1">
      <alignment horizontal="center" vertical="center"/>
    </xf>
    <xf numFmtId="0" fontId="1" fillId="8" borderId="24" xfId="0" applyFont="1" applyFill="1" applyBorder="1" applyAlignment="1">
      <alignment vertical="center"/>
    </xf>
    <xf numFmtId="0" fontId="6" fillId="8" borderId="17" xfId="0" applyFont="1" applyFill="1" applyBorder="1" applyAlignment="1">
      <alignment vertical="center"/>
    </xf>
    <xf numFmtId="0" fontId="1" fillId="8" borderId="17" xfId="0" applyFont="1" applyFill="1" applyBorder="1" applyAlignment="1">
      <alignment vertical="center"/>
    </xf>
    <xf numFmtId="0" fontId="1" fillId="8" borderId="17" xfId="0" applyFont="1" applyFill="1" applyBorder="1" applyAlignment="1" applyProtection="1">
      <alignment vertical="center"/>
      <protection locked="0"/>
    </xf>
    <xf numFmtId="0" fontId="6" fillId="8" borderId="21" xfId="0" applyFont="1" applyFill="1" applyBorder="1" applyAlignment="1" applyProtection="1">
      <alignment vertical="center" wrapText="1"/>
      <protection locked="0"/>
    </xf>
    <xf numFmtId="0" fontId="6" fillId="8" borderId="25" xfId="0" applyFont="1" applyFill="1" applyBorder="1" applyAlignment="1" applyProtection="1">
      <alignment vertical="center" wrapText="1"/>
      <protection locked="0"/>
    </xf>
    <xf numFmtId="0" fontId="1" fillId="0" borderId="19" xfId="0" applyFont="1" applyBorder="1" applyAlignment="1">
      <alignment horizontal="center" vertical="center" wrapText="1"/>
    </xf>
    <xf numFmtId="0" fontId="7" fillId="0" borderId="26" xfId="0" applyFont="1" applyBorder="1" applyAlignment="1">
      <alignment horizontal="center" vertical="center" wrapText="1"/>
    </xf>
    <xf numFmtId="0" fontId="21" fillId="0" borderId="0" xfId="0" applyFont="1" applyAlignment="1">
      <alignment horizontal="center" vertical="center"/>
    </xf>
    <xf numFmtId="0" fontId="21" fillId="3" borderId="0" xfId="0" applyFont="1" applyFill="1" applyAlignment="1" applyProtection="1">
      <alignment horizontal="center" vertical="center"/>
      <protection locked="0"/>
    </xf>
    <xf numFmtId="0" fontId="3" fillId="3" borderId="0" xfId="0" applyFont="1" applyFill="1" applyAlignment="1" applyProtection="1">
      <alignment horizontal="center" vertical="center"/>
      <protection locked="0"/>
    </xf>
    <xf numFmtId="164" fontId="2" fillId="0" borderId="0" xfId="0" applyNumberFormat="1" applyFont="1" applyAlignment="1">
      <alignment horizontal="left"/>
    </xf>
    <xf numFmtId="0" fontId="9" fillId="3" borderId="0" xfId="0" applyFont="1" applyFill="1"/>
    <xf numFmtId="0" fontId="1" fillId="3" borderId="0" xfId="0" applyFont="1" applyFill="1"/>
    <xf numFmtId="0" fontId="2" fillId="3" borderId="0" xfId="0" applyFont="1" applyFill="1" applyAlignment="1">
      <alignment horizontal="left"/>
    </xf>
    <xf numFmtId="0" fontId="9" fillId="3" borderId="0" xfId="0" applyFont="1" applyFill="1" applyAlignment="1">
      <alignment vertical="center"/>
    </xf>
    <xf numFmtId="0" fontId="1" fillId="3" borderId="6" xfId="0" applyFont="1" applyFill="1" applyBorder="1" applyAlignment="1">
      <alignment vertical="center"/>
    </xf>
    <xf numFmtId="0" fontId="1" fillId="3" borderId="11" xfId="0" applyFont="1" applyFill="1" applyBorder="1" applyAlignment="1">
      <alignment vertical="center"/>
    </xf>
    <xf numFmtId="0" fontId="1" fillId="3" borderId="0" xfId="0" applyFont="1" applyFill="1" applyAlignment="1">
      <alignment vertical="center"/>
    </xf>
    <xf numFmtId="0" fontId="1" fillId="3" borderId="14" xfId="0" applyFont="1" applyFill="1" applyBorder="1" applyAlignment="1">
      <alignment vertical="center"/>
    </xf>
    <xf numFmtId="0" fontId="1" fillId="3" borderId="5" xfId="0" applyFont="1" applyFill="1" applyBorder="1" applyAlignment="1">
      <alignment vertical="center"/>
    </xf>
    <xf numFmtId="0" fontId="1" fillId="3" borderId="7" xfId="0" applyFont="1" applyFill="1" applyBorder="1" applyAlignment="1">
      <alignment vertical="center"/>
    </xf>
    <xf numFmtId="0" fontId="15" fillId="0" borderId="30" xfId="0" applyFont="1" applyBorder="1" applyAlignment="1">
      <alignment horizontal="center" vertical="center" wrapText="1"/>
    </xf>
    <xf numFmtId="0" fontId="15" fillId="3" borderId="30" xfId="0" applyFont="1" applyFill="1" applyBorder="1" applyAlignment="1">
      <alignment horizontal="center" vertical="center" wrapText="1"/>
    </xf>
    <xf numFmtId="0" fontId="15" fillId="3" borderId="32" xfId="0" applyFont="1" applyFill="1" applyBorder="1" applyAlignment="1">
      <alignment horizontal="center" vertical="center" wrapText="1"/>
    </xf>
    <xf numFmtId="49" fontId="15" fillId="7" borderId="29" xfId="0" applyNumberFormat="1" applyFont="1" applyFill="1" applyBorder="1" applyAlignment="1">
      <alignment horizontal="center" vertical="center" wrapText="1"/>
    </xf>
    <xf numFmtId="0" fontId="24" fillId="0" borderId="0" xfId="0" applyFont="1" applyAlignment="1">
      <alignment horizontal="center" vertical="center"/>
    </xf>
    <xf numFmtId="0" fontId="2" fillId="0" borderId="17" xfId="0" applyFont="1" applyBorder="1" applyAlignment="1">
      <alignment horizontal="right" vertical="center" wrapText="1"/>
    </xf>
    <xf numFmtId="0" fontId="2" fillId="0" borderId="17" xfId="0" applyFont="1" applyBorder="1" applyAlignment="1">
      <alignment vertical="center" wrapText="1"/>
    </xf>
    <xf numFmtId="0" fontId="2" fillId="3" borderId="17" xfId="0" applyFont="1" applyFill="1" applyBorder="1" applyAlignment="1">
      <alignment horizontal="left" vertical="center"/>
    </xf>
    <xf numFmtId="0" fontId="6" fillId="0" borderId="17" xfId="0" applyFont="1" applyBorder="1" applyAlignment="1">
      <alignment vertical="center" wrapText="1"/>
    </xf>
    <xf numFmtId="0" fontId="2" fillId="8" borderId="22" xfId="0" applyFont="1" applyFill="1" applyBorder="1" applyAlignment="1">
      <alignment vertical="center"/>
    </xf>
    <xf numFmtId="0" fontId="2" fillId="8" borderId="22" xfId="0" applyFont="1" applyFill="1" applyBorder="1" applyAlignment="1">
      <alignment vertical="center" wrapText="1"/>
    </xf>
    <xf numFmtId="0" fontId="1" fillId="9" borderId="22" xfId="0" applyFont="1" applyFill="1" applyBorder="1" applyAlignment="1">
      <alignment vertical="center" wrapText="1"/>
    </xf>
    <xf numFmtId="0" fontId="1" fillId="3" borderId="19"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1" fillId="0" borderId="30" xfId="0" applyFont="1" applyBorder="1" applyAlignment="1">
      <alignment horizontal="center" vertical="center" wrapText="1"/>
    </xf>
    <xf numFmtId="0" fontId="1" fillId="3" borderId="30" xfId="0" applyFont="1" applyFill="1" applyBorder="1" applyAlignment="1">
      <alignment horizontal="center" vertical="center" wrapText="1"/>
    </xf>
    <xf numFmtId="0" fontId="2" fillId="0" borderId="19" xfId="0" applyFont="1" applyBorder="1" applyAlignment="1">
      <alignment horizontal="left" vertical="center" wrapText="1"/>
    </xf>
    <xf numFmtId="2" fontId="2" fillId="2" borderId="19"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horizontal="center" vertical="center"/>
      <protection locked="0"/>
    </xf>
    <xf numFmtId="2" fontId="2" fillId="2" borderId="17" xfId="0" applyNumberFormat="1" applyFont="1" applyFill="1" applyBorder="1" applyAlignment="1" applyProtection="1">
      <alignment vertical="center"/>
      <protection locked="0"/>
    </xf>
    <xf numFmtId="2" fontId="2" fillId="2" borderId="18" xfId="0" applyNumberFormat="1" applyFont="1" applyFill="1" applyBorder="1" applyAlignment="1" applyProtection="1">
      <alignment horizontal="center" vertical="center"/>
      <protection locked="0"/>
    </xf>
    <xf numFmtId="0" fontId="2" fillId="0" borderId="19" xfId="0" applyFont="1" applyBorder="1" applyAlignment="1">
      <alignment horizontal="left" vertical="center"/>
    </xf>
    <xf numFmtId="0" fontId="2" fillId="2" borderId="19" xfId="0" applyFont="1" applyFill="1" applyBorder="1" applyAlignment="1" applyProtection="1">
      <alignment horizontal="center" vertical="center"/>
      <protection locked="0"/>
    </xf>
    <xf numFmtId="0" fontId="2" fillId="2" borderId="17" xfId="0" applyFont="1" applyFill="1" applyBorder="1" applyAlignment="1" applyProtection="1">
      <alignment horizontal="center" vertical="center"/>
      <protection locked="0"/>
    </xf>
    <xf numFmtId="0" fontId="2" fillId="2" borderId="18" xfId="0" applyFont="1" applyFill="1" applyBorder="1" applyAlignment="1" applyProtection="1">
      <alignment horizontal="center" vertical="center"/>
      <protection locked="0"/>
    </xf>
    <xf numFmtId="0" fontId="2" fillId="0" borderId="18" xfId="0" applyFont="1" applyBorder="1" applyAlignment="1">
      <alignment vertical="center" wrapText="1"/>
    </xf>
    <xf numFmtId="0" fontId="2" fillId="0" borderId="19" xfId="0" applyFont="1" applyBorder="1" applyAlignment="1">
      <alignment vertical="center" wrapText="1"/>
    </xf>
    <xf numFmtId="0" fontId="2" fillId="0" borderId="19" xfId="0" applyFont="1" applyBorder="1" applyAlignment="1">
      <alignment vertical="center"/>
    </xf>
    <xf numFmtId="0" fontId="1" fillId="0" borderId="19" xfId="0" applyFont="1" applyBorder="1" applyAlignment="1">
      <alignment horizontal="right" vertical="center"/>
    </xf>
    <xf numFmtId="0" fontId="1" fillId="0" borderId="34" xfId="0" applyFont="1" applyBorder="1" applyAlignment="1">
      <alignment horizontal="right" vertical="center"/>
    </xf>
    <xf numFmtId="0" fontId="1" fillId="0" borderId="4" xfId="0" applyFont="1" applyBorder="1" applyAlignment="1">
      <alignment vertical="center"/>
    </xf>
    <xf numFmtId="0" fontId="1" fillId="0" borderId="16" xfId="0" applyFont="1" applyBorder="1" applyAlignment="1">
      <alignment horizontal="right" vertical="center"/>
    </xf>
    <xf numFmtId="0" fontId="1" fillId="0" borderId="36" xfId="0" applyFont="1" applyBorder="1" applyAlignment="1">
      <alignment horizontal="right" vertical="center"/>
    </xf>
    <xf numFmtId="0" fontId="1" fillId="0" borderId="16" xfId="0" applyFont="1" applyBorder="1" applyAlignment="1">
      <alignment horizontal="center" vertical="center"/>
    </xf>
    <xf numFmtId="0" fontId="1" fillId="0" borderId="15" xfId="0" applyFont="1" applyBorder="1" applyAlignment="1">
      <alignment horizontal="center" vertical="center"/>
    </xf>
    <xf numFmtId="0" fontId="1" fillId="0" borderId="15" xfId="0" applyFont="1" applyBorder="1" applyAlignment="1">
      <alignment horizontal="left" vertical="center"/>
    </xf>
    <xf numFmtId="0" fontId="7" fillId="0" borderId="34" xfId="0" applyFont="1" applyBorder="1" applyAlignment="1">
      <alignment horizontal="center" vertical="center" wrapText="1"/>
    </xf>
    <xf numFmtId="0" fontId="7" fillId="3" borderId="24" xfId="0" applyFont="1" applyFill="1" applyBorder="1" applyAlignment="1">
      <alignment horizontal="center" vertical="center" wrapText="1"/>
    </xf>
    <xf numFmtId="0" fontId="1" fillId="0" borderId="3" xfId="0" applyFont="1" applyBorder="1" applyAlignment="1">
      <alignment horizontal="center" vertical="center"/>
    </xf>
    <xf numFmtId="0" fontId="1" fillId="0" borderId="37" xfId="0" applyFont="1" applyBorder="1" applyAlignment="1">
      <alignment vertical="center"/>
    </xf>
    <xf numFmtId="0" fontId="15" fillId="0" borderId="40" xfId="0" applyFont="1" applyBorder="1" applyAlignment="1">
      <alignment horizontal="center" vertical="center" wrapText="1"/>
    </xf>
    <xf numFmtId="0" fontId="1" fillId="0" borderId="15" xfId="0" applyFont="1" applyBorder="1" applyAlignment="1">
      <alignment vertical="center"/>
    </xf>
    <xf numFmtId="0" fontId="7" fillId="0" borderId="7" xfId="0" applyFont="1" applyBorder="1" applyAlignment="1">
      <alignment horizontal="center" vertical="center" wrapText="1"/>
    </xf>
    <xf numFmtId="0" fontId="2" fillId="0" borderId="18" xfId="0" applyFont="1" applyBorder="1" applyAlignment="1">
      <alignment horizontal="right" vertical="center" wrapText="1"/>
    </xf>
    <xf numFmtId="0" fontId="8" fillId="0" borderId="19" xfId="0" applyFont="1" applyBorder="1" applyAlignment="1">
      <alignment horizontal="center" vertical="center"/>
    </xf>
    <xf numFmtId="0" fontId="1" fillId="2" borderId="19" xfId="0" applyFont="1" applyFill="1" applyBorder="1" applyAlignment="1">
      <alignment horizontal="center" vertical="center"/>
    </xf>
    <xf numFmtId="0" fontId="7" fillId="0" borderId="4" xfId="0" applyFont="1" applyBorder="1" applyAlignment="1">
      <alignment horizontal="center" vertical="center"/>
    </xf>
    <xf numFmtId="0" fontId="1" fillId="0" borderId="17" xfId="0" applyFont="1" applyBorder="1" applyAlignment="1">
      <alignment vertical="center"/>
    </xf>
    <xf numFmtId="0" fontId="1" fillId="4" borderId="28" xfId="0" applyFont="1" applyFill="1" applyBorder="1" applyAlignment="1">
      <alignment horizontal="center" vertical="center" wrapText="1"/>
    </xf>
    <xf numFmtId="14" fontId="26" fillId="8" borderId="17" xfId="0" applyNumberFormat="1" applyFont="1" applyFill="1" applyBorder="1" applyAlignment="1">
      <alignment horizontal="center" vertical="center" wrapText="1"/>
    </xf>
    <xf numFmtId="0" fontId="1" fillId="0" borderId="11" xfId="0" applyFont="1" applyBorder="1" applyAlignment="1">
      <alignment vertical="center"/>
    </xf>
    <xf numFmtId="0" fontId="1" fillId="0" borderId="14" xfId="0" applyFont="1" applyBorder="1" applyAlignment="1">
      <alignment vertical="center"/>
    </xf>
    <xf numFmtId="0" fontId="5" fillId="0" borderId="0" xfId="0" applyFont="1" applyAlignment="1">
      <alignment horizontal="center" vertical="center"/>
    </xf>
    <xf numFmtId="0" fontId="4" fillId="0" borderId="0" xfId="0" applyFont="1" applyAlignment="1">
      <alignment horizontal="center" vertical="center"/>
    </xf>
    <xf numFmtId="0" fontId="1" fillId="0" borderId="0" xfId="0" applyFont="1" applyAlignment="1">
      <alignment horizontal="left" vertical="center"/>
    </xf>
    <xf numFmtId="0" fontId="14" fillId="0" borderId="0" xfId="0" applyFont="1" applyAlignment="1">
      <alignment horizontal="center" vertical="center" wrapText="1"/>
    </xf>
    <xf numFmtId="0" fontId="25" fillId="0" borderId="0" xfId="0" applyFont="1" applyAlignment="1" applyProtection="1">
      <alignment horizontal="center" vertical="center" wrapText="1" shrinkToFit="1"/>
      <protection locked="0"/>
    </xf>
    <xf numFmtId="0" fontId="16" fillId="0" borderId="0" xfId="0" applyFont="1" applyAlignment="1">
      <alignment horizontal="center" vertical="center" wrapText="1"/>
    </xf>
    <xf numFmtId="0" fontId="6" fillId="0" borderId="0" xfId="0" applyFont="1" applyAlignment="1">
      <alignment horizontal="center" vertical="center" wrapText="1"/>
    </xf>
    <xf numFmtId="0" fontId="6" fillId="0" borderId="0" xfId="0" applyFont="1" applyAlignment="1">
      <alignment horizontal="left" vertical="center" wrapText="1"/>
    </xf>
    <xf numFmtId="0" fontId="6" fillId="0" borderId="0" xfId="0" applyFont="1" applyAlignment="1" applyProtection="1">
      <alignment horizontal="center" vertical="center" wrapText="1"/>
      <protection locked="0"/>
    </xf>
    <xf numFmtId="0" fontId="6" fillId="0" borderId="0" xfId="0" applyFont="1" applyAlignment="1" applyProtection="1">
      <alignment vertical="center" wrapText="1"/>
      <protection locked="0"/>
    </xf>
    <xf numFmtId="164" fontId="20" fillId="0" borderId="0" xfId="0" applyNumberFormat="1" applyFont="1" applyAlignment="1">
      <alignment horizontal="left" vertical="center"/>
    </xf>
    <xf numFmtId="0" fontId="15" fillId="0" borderId="0" xfId="0" applyFont="1" applyAlignment="1">
      <alignment horizontal="center" vertical="center" wrapText="1"/>
    </xf>
    <xf numFmtId="0" fontId="27" fillId="0" borderId="0" xfId="0" applyFont="1" applyAlignment="1">
      <alignment horizontal="center" vertical="center" wrapText="1"/>
    </xf>
    <xf numFmtId="0" fontId="2" fillId="0" borderId="0" xfId="0" applyFont="1" applyAlignment="1">
      <alignment horizontal="center" vertical="center" wrapText="1" shrinkToFit="1"/>
    </xf>
    <xf numFmtId="0" fontId="2" fillId="0" borderId="0" xfId="0" applyFont="1" applyAlignment="1" applyProtection="1">
      <alignment horizontal="center" vertical="center"/>
      <protection locked="0"/>
    </xf>
    <xf numFmtId="164" fontId="22" fillId="0" borderId="0" xfId="0" applyNumberFormat="1" applyFont="1" applyAlignment="1">
      <alignment horizontal="left" vertical="center" wrapText="1"/>
    </xf>
    <xf numFmtId="0" fontId="2" fillId="0" borderId="0" xfId="0" applyFont="1" applyAlignment="1" applyProtection="1">
      <alignment horizontal="center" vertical="center" wrapText="1"/>
      <protection locked="0"/>
    </xf>
    <xf numFmtId="0" fontId="15" fillId="0" borderId="0" xfId="0" applyFont="1" applyAlignment="1">
      <alignment horizontal="center" vertical="center" wrapText="1" shrinkToFit="1"/>
    </xf>
    <xf numFmtId="164" fontId="14" fillId="0" borderId="0" xfId="0" applyNumberFormat="1" applyFont="1" applyAlignment="1">
      <alignment horizontal="left" vertical="center" wrapText="1"/>
    </xf>
    <xf numFmtId="0" fontId="31" fillId="4" borderId="26" xfId="0" applyFont="1" applyFill="1" applyBorder="1" applyAlignment="1">
      <alignment horizontal="center" vertical="center" wrapText="1"/>
    </xf>
    <xf numFmtId="0" fontId="32" fillId="4" borderId="48" xfId="0" applyFont="1" applyFill="1" applyBorder="1" applyAlignment="1">
      <alignment horizontal="center" vertical="center" wrapText="1"/>
    </xf>
    <xf numFmtId="0" fontId="12" fillId="7" borderId="19" xfId="0" applyFont="1" applyFill="1" applyBorder="1" applyAlignment="1">
      <alignment horizontal="center" vertical="center" wrapText="1"/>
    </xf>
    <xf numFmtId="0" fontId="1" fillId="0" borderId="2" xfId="0" applyFont="1" applyBorder="1" applyAlignment="1">
      <alignment horizontal="center" vertical="center" wrapText="1"/>
    </xf>
    <xf numFmtId="0" fontId="3" fillId="0" borderId="0" xfId="0" applyFont="1" applyAlignment="1">
      <alignment horizontal="center" vertical="center"/>
    </xf>
    <xf numFmtId="164" fontId="35" fillId="0" borderId="0" xfId="0" applyNumberFormat="1" applyFont="1" applyAlignment="1">
      <alignment horizontal="left" vertical="center"/>
    </xf>
    <xf numFmtId="0" fontId="36" fillId="0" borderId="0" xfId="0" applyFont="1"/>
    <xf numFmtId="0" fontId="36" fillId="3" borderId="0" xfId="0" applyFont="1" applyFill="1"/>
    <xf numFmtId="0" fontId="9" fillId="2" borderId="17" xfId="0" applyFont="1" applyFill="1" applyBorder="1" applyAlignment="1" applyProtection="1">
      <alignment horizontal="center" vertical="center" wrapText="1"/>
      <protection locked="0"/>
    </xf>
    <xf numFmtId="0" fontId="9" fillId="2" borderId="18" xfId="0" applyFont="1" applyFill="1" applyBorder="1" applyAlignment="1" applyProtection="1">
      <alignment horizontal="center" vertical="center" wrapText="1"/>
      <protection locked="0"/>
    </xf>
    <xf numFmtId="0" fontId="1" fillId="8" borderId="7" xfId="0" applyFont="1" applyFill="1" applyBorder="1"/>
    <xf numFmtId="0" fontId="2" fillId="8" borderId="0" xfId="0" applyFont="1" applyFill="1"/>
    <xf numFmtId="0" fontId="2" fillId="8" borderId="0" xfId="0" applyFont="1" applyFill="1" applyAlignment="1">
      <alignment wrapText="1"/>
    </xf>
    <xf numFmtId="0" fontId="37" fillId="0" borderId="0" xfId="0" applyFont="1"/>
    <xf numFmtId="0" fontId="37" fillId="0" borderId="0" xfId="0" applyFont="1" applyAlignment="1">
      <alignment wrapText="1"/>
    </xf>
    <xf numFmtId="0" fontId="37" fillId="3" borderId="9" xfId="0" applyFont="1" applyFill="1" applyBorder="1" applyAlignment="1">
      <alignment horizontal="center" wrapText="1"/>
    </xf>
    <xf numFmtId="0" fontId="37" fillId="3" borderId="9" xfId="0" applyFont="1" applyFill="1" applyBorder="1" applyAlignment="1">
      <alignment horizontal="left" wrapText="1"/>
    </xf>
    <xf numFmtId="0" fontId="2" fillId="3" borderId="8" xfId="0" applyFont="1" applyFill="1" applyBorder="1" applyAlignment="1">
      <alignment horizontal="center" wrapText="1"/>
    </xf>
    <xf numFmtId="0" fontId="2" fillId="3" borderId="9" xfId="0" applyFont="1" applyFill="1" applyBorder="1" applyAlignment="1">
      <alignment horizontal="center" wrapText="1"/>
    </xf>
    <xf numFmtId="0" fontId="1" fillId="8" borderId="0" xfId="0" applyFont="1" applyFill="1"/>
    <xf numFmtId="0" fontId="2" fillId="8" borderId="1" xfId="0" applyFont="1" applyFill="1" applyBorder="1"/>
    <xf numFmtId="0" fontId="1" fillId="0" borderId="4" xfId="0" applyFont="1" applyBorder="1" applyAlignment="1">
      <alignment horizontal="left" vertical="center" wrapText="1"/>
    </xf>
    <xf numFmtId="0" fontId="1" fillId="0" borderId="38" xfId="0" applyFont="1" applyBorder="1" applyAlignment="1">
      <alignment horizontal="center" vertical="center" wrapText="1"/>
    </xf>
    <xf numFmtId="14" fontId="2" fillId="2" borderId="2" xfId="0" applyNumberFormat="1" applyFont="1" applyFill="1" applyBorder="1" applyAlignment="1">
      <alignment vertical="center" wrapText="1"/>
    </xf>
    <xf numFmtId="0" fontId="1" fillId="5" borderId="19" xfId="0" applyFont="1" applyFill="1" applyBorder="1" applyAlignment="1">
      <alignment horizontal="center" vertical="center"/>
    </xf>
    <xf numFmtId="0" fontId="1" fillId="2" borderId="19" xfId="0" applyFont="1" applyFill="1" applyBorder="1" applyAlignment="1" applyProtection="1">
      <alignment horizontal="center" vertical="center"/>
      <protection locked="0"/>
    </xf>
    <xf numFmtId="0" fontId="1" fillId="0" borderId="51" xfId="0" applyFont="1" applyBorder="1" applyAlignment="1">
      <alignment horizontal="center" vertical="center" wrapText="1"/>
    </xf>
    <xf numFmtId="0" fontId="1" fillId="6" borderId="29" xfId="0" applyFont="1" applyFill="1" applyBorder="1" applyAlignment="1">
      <alignment vertical="center"/>
    </xf>
    <xf numFmtId="164" fontId="42" fillId="0" borderId="0" xfId="0" applyNumberFormat="1" applyFont="1" applyAlignment="1">
      <alignment horizontal="left" vertical="center"/>
    </xf>
    <xf numFmtId="0" fontId="9" fillId="0" borderId="0" xfId="0" applyFont="1"/>
    <xf numFmtId="0" fontId="2" fillId="0" borderId="19" xfId="0" applyFont="1" applyBorder="1" applyAlignment="1">
      <alignment horizontal="right" vertical="center" wrapText="1"/>
    </xf>
    <xf numFmtId="0" fontId="1" fillId="0" borderId="57" xfId="0" applyFont="1" applyBorder="1" applyAlignment="1">
      <alignment horizontal="right" vertical="center"/>
    </xf>
    <xf numFmtId="0" fontId="2" fillId="0" borderId="30" xfId="0" applyFont="1" applyBorder="1" applyAlignment="1">
      <alignment horizontal="right" vertical="center"/>
    </xf>
    <xf numFmtId="0" fontId="1" fillId="6" borderId="13" xfId="0" applyFont="1" applyFill="1" applyBorder="1" applyAlignment="1">
      <alignment vertical="center"/>
    </xf>
    <xf numFmtId="14" fontId="26" fillId="2" borderId="39" xfId="0" applyNumberFormat="1" applyFont="1" applyFill="1" applyBorder="1" applyAlignment="1">
      <alignment horizontal="center" vertical="center" wrapText="1"/>
    </xf>
    <xf numFmtId="0" fontId="13" fillId="13" borderId="7" xfId="0" applyFont="1" applyFill="1" applyBorder="1" applyAlignment="1">
      <alignment horizontal="left" vertical="center" wrapText="1"/>
    </xf>
    <xf numFmtId="0" fontId="13" fillId="13" borderId="0" xfId="0" applyFont="1" applyFill="1" applyAlignment="1">
      <alignment horizontal="left" vertical="center" wrapText="1"/>
    </xf>
    <xf numFmtId="0" fontId="43" fillId="13" borderId="19" xfId="0" applyFont="1" applyFill="1" applyBorder="1" applyAlignment="1">
      <alignment horizontal="center" vertical="center" wrapText="1"/>
    </xf>
    <xf numFmtId="0" fontId="37" fillId="3" borderId="21" xfId="0" applyFont="1" applyFill="1" applyBorder="1" applyAlignment="1">
      <alignment horizontal="left" vertical="center" wrapText="1"/>
    </xf>
    <xf numFmtId="0" fontId="46" fillId="3" borderId="21" xfId="0" applyFont="1" applyFill="1" applyBorder="1" applyAlignment="1">
      <alignment horizontal="left" vertical="center" wrapText="1"/>
    </xf>
    <xf numFmtId="0" fontId="37" fillId="0" borderId="28" xfId="0" applyFont="1" applyBorder="1" applyAlignment="1">
      <alignment horizontal="left" vertical="center" wrapText="1"/>
    </xf>
    <xf numFmtId="0" fontId="12" fillId="8" borderId="23" xfId="0" applyFont="1" applyFill="1" applyBorder="1" applyAlignment="1">
      <alignment horizontal="center" vertical="center" wrapText="1"/>
    </xf>
    <xf numFmtId="0" fontId="1" fillId="8" borderId="28" xfId="0" applyFont="1" applyFill="1" applyBorder="1" applyAlignment="1">
      <alignment horizontal="center" vertical="center" wrapText="1" shrinkToFit="1"/>
    </xf>
    <xf numFmtId="0" fontId="1" fillId="8" borderId="50" xfId="0" applyFont="1" applyFill="1" applyBorder="1" applyAlignment="1">
      <alignment horizontal="center" vertical="center" wrapText="1" shrinkToFit="1"/>
    </xf>
    <xf numFmtId="0" fontId="15" fillId="3" borderId="23" xfId="0" applyFont="1" applyFill="1" applyBorder="1" applyAlignment="1">
      <alignment horizontal="center" vertical="center" wrapText="1"/>
    </xf>
    <xf numFmtId="0" fontId="2" fillId="6" borderId="21" xfId="0" applyFont="1" applyFill="1" applyBorder="1" applyAlignment="1" applyProtection="1">
      <alignment horizontal="center" vertical="center" wrapText="1"/>
      <protection locked="0"/>
    </xf>
    <xf numFmtId="2" fontId="45" fillId="5" borderId="17" xfId="0" applyNumberFormat="1" applyFont="1" applyFill="1" applyBorder="1" applyAlignment="1">
      <alignment horizontal="center" vertical="center"/>
    </xf>
    <xf numFmtId="2" fontId="7" fillId="5" borderId="18" xfId="0" applyNumberFormat="1" applyFont="1" applyFill="1" applyBorder="1" applyAlignment="1">
      <alignment horizontal="center" vertical="center"/>
    </xf>
    <xf numFmtId="2" fontId="1" fillId="5" borderId="19" xfId="0" applyNumberFormat="1" applyFont="1" applyFill="1" applyBorder="1" applyAlignment="1">
      <alignment horizontal="center" vertical="center"/>
    </xf>
    <xf numFmtId="2" fontId="1" fillId="3" borderId="30" xfId="0" applyNumberFormat="1" applyFont="1" applyFill="1" applyBorder="1" applyAlignment="1">
      <alignment horizontal="center" vertical="center" wrapText="1"/>
    </xf>
    <xf numFmtId="2" fontId="1" fillId="5" borderId="17" xfId="0" applyNumberFormat="1" applyFont="1" applyFill="1" applyBorder="1" applyAlignment="1">
      <alignment horizontal="center" vertical="center"/>
    </xf>
    <xf numFmtId="2" fontId="1" fillId="5" borderId="18" xfId="0" applyNumberFormat="1" applyFont="1" applyFill="1" applyBorder="1" applyAlignment="1">
      <alignment horizontal="center" vertical="center"/>
    </xf>
    <xf numFmtId="2" fontId="7" fillId="5" borderId="17" xfId="0" applyNumberFormat="1" applyFont="1" applyFill="1" applyBorder="1" applyAlignment="1">
      <alignment horizontal="center" vertical="center" wrapText="1"/>
    </xf>
    <xf numFmtId="0" fontId="6" fillId="0" borderId="17" xfId="0" applyFont="1" applyBorder="1" applyAlignment="1">
      <alignment horizontal="left" vertical="center" wrapText="1"/>
    </xf>
    <xf numFmtId="0" fontId="6" fillId="3" borderId="17" xfId="0" applyFont="1" applyFill="1" applyBorder="1" applyAlignment="1">
      <alignment vertical="center"/>
    </xf>
    <xf numFmtId="0" fontId="6" fillId="8" borderId="22" xfId="0" applyFont="1" applyFill="1" applyBorder="1" applyAlignment="1">
      <alignment vertical="center" wrapText="1"/>
    </xf>
    <xf numFmtId="0" fontId="7" fillId="5" borderId="17" xfId="0" applyFont="1" applyFill="1" applyBorder="1" applyAlignment="1">
      <alignment horizontal="center" vertical="center"/>
    </xf>
    <xf numFmtId="0" fontId="48" fillId="2" borderId="1" xfId="0" applyFont="1" applyFill="1" applyBorder="1" applyAlignment="1">
      <alignment horizontal="center" vertical="center" wrapText="1"/>
    </xf>
    <xf numFmtId="0" fontId="48" fillId="2" borderId="29" xfId="0" applyFont="1" applyFill="1" applyBorder="1" applyAlignment="1">
      <alignment horizontal="center" vertical="center" wrapText="1"/>
    </xf>
    <xf numFmtId="0" fontId="48" fillId="2" borderId="17" xfId="0" applyFont="1" applyFill="1" applyBorder="1" applyAlignment="1">
      <alignment horizontal="center" vertical="center" wrapText="1"/>
    </xf>
    <xf numFmtId="0" fontId="48" fillId="2" borderId="22" xfId="0" applyFont="1" applyFill="1" applyBorder="1" applyAlignment="1" applyProtection="1">
      <alignment horizontal="center" vertical="center"/>
      <protection locked="0"/>
    </xf>
    <xf numFmtId="0" fontId="1" fillId="0" borderId="18" xfId="0" applyFont="1" applyBorder="1" applyAlignment="1">
      <alignment horizontal="left" vertical="center" wrapText="1"/>
    </xf>
    <xf numFmtId="0" fontId="7" fillId="0" borderId="41" xfId="0" applyFont="1" applyBorder="1" applyAlignment="1">
      <alignment vertical="center" wrapText="1"/>
    </xf>
    <xf numFmtId="0" fontId="6" fillId="3" borderId="30" xfId="0" applyFont="1" applyFill="1" applyBorder="1" applyAlignment="1">
      <alignment vertical="center" wrapText="1"/>
    </xf>
    <xf numFmtId="0" fontId="7" fillId="2" borderId="17" xfId="0" applyFont="1" applyFill="1" applyBorder="1" applyAlignment="1" applyProtection="1">
      <alignment horizontal="center" vertical="center"/>
      <protection locked="0"/>
    </xf>
    <xf numFmtId="0" fontId="2" fillId="6" borderId="21" xfId="0" applyFont="1" applyFill="1" applyBorder="1" applyAlignment="1" applyProtection="1">
      <alignment horizontal="center" vertical="center" wrapText="1"/>
      <protection locked="0"/>
    </xf>
    <xf numFmtId="0" fontId="2" fillId="6" borderId="25" xfId="0" applyFont="1" applyFill="1" applyBorder="1" applyAlignment="1" applyProtection="1">
      <alignment horizontal="center" vertical="center" wrapText="1"/>
      <protection locked="0"/>
    </xf>
    <xf numFmtId="0" fontId="6" fillId="6" borderId="21" xfId="0" applyFont="1" applyFill="1" applyBorder="1" applyAlignment="1">
      <alignment horizontal="center" vertical="center" wrapText="1"/>
    </xf>
    <xf numFmtId="0" fontId="6" fillId="6" borderId="25" xfId="0" applyFont="1" applyFill="1" applyBorder="1" applyAlignment="1">
      <alignment horizontal="center" vertical="center" wrapText="1"/>
    </xf>
    <xf numFmtId="0" fontId="2" fillId="6" borderId="21" xfId="0" applyFont="1" applyFill="1" applyBorder="1" applyAlignment="1" applyProtection="1">
      <alignment horizontal="center" vertical="center"/>
      <protection locked="0"/>
    </xf>
    <xf numFmtId="0" fontId="2" fillId="6" borderId="25" xfId="0" applyFont="1" applyFill="1" applyBorder="1" applyAlignment="1" applyProtection="1">
      <alignment horizontal="center" vertical="center"/>
      <protection locked="0"/>
    </xf>
    <xf numFmtId="0" fontId="16" fillId="10" borderId="3" xfId="0" applyFont="1" applyFill="1" applyBorder="1" applyAlignment="1">
      <alignment horizontal="center" vertical="center" wrapText="1"/>
    </xf>
    <xf numFmtId="0" fontId="16" fillId="10" borderId="12" xfId="0" applyFont="1" applyFill="1" applyBorder="1" applyAlignment="1">
      <alignment horizontal="center" vertical="center" wrapText="1"/>
    </xf>
    <xf numFmtId="0" fontId="16" fillId="10" borderId="13" xfId="0" applyFont="1" applyFill="1" applyBorder="1" applyAlignment="1">
      <alignment horizontal="center" vertical="center" wrapText="1"/>
    </xf>
    <xf numFmtId="0" fontId="25" fillId="0" borderId="35" xfId="0" applyFont="1" applyBorder="1" applyAlignment="1">
      <alignment horizontal="center" vertical="center" textRotation="255" wrapText="1"/>
    </xf>
    <xf numFmtId="0" fontId="25" fillId="0" borderId="36" xfId="0" applyFont="1" applyBorder="1" applyAlignment="1">
      <alignment horizontal="center" vertical="center" textRotation="255" wrapText="1"/>
    </xf>
    <xf numFmtId="0" fontId="43" fillId="3" borderId="3" xfId="0" applyFont="1" applyFill="1" applyBorder="1" applyAlignment="1">
      <alignment horizontal="center" vertical="center" wrapText="1"/>
    </xf>
    <xf numFmtId="0" fontId="43" fillId="3" borderId="13" xfId="0" applyFont="1" applyFill="1" applyBorder="1" applyAlignment="1">
      <alignment horizontal="center" vertical="center" wrapText="1"/>
    </xf>
    <xf numFmtId="0" fontId="15" fillId="0" borderId="3" xfId="0" applyFont="1" applyBorder="1" applyAlignment="1">
      <alignment horizontal="left" vertical="center" wrapText="1"/>
    </xf>
    <xf numFmtId="0" fontId="15" fillId="0" borderId="40" xfId="0" applyFont="1" applyBorder="1" applyAlignment="1">
      <alignment horizontal="left" vertical="center" wrapText="1"/>
    </xf>
    <xf numFmtId="0" fontId="1" fillId="0" borderId="16" xfId="0" applyFont="1" applyBorder="1" applyAlignment="1">
      <alignment horizontal="center" vertical="center"/>
    </xf>
    <xf numFmtId="0" fontId="1" fillId="0" borderId="37" xfId="0" applyFont="1" applyBorder="1" applyAlignment="1">
      <alignment horizontal="center" vertical="center"/>
    </xf>
    <xf numFmtId="0" fontId="2" fillId="0" borderId="18" xfId="0" applyFont="1" applyBorder="1" applyAlignment="1">
      <alignment horizontal="left" vertical="center" wrapText="1"/>
    </xf>
    <xf numFmtId="0" fontId="2" fillId="0" borderId="19" xfId="0" applyFont="1" applyBorder="1" applyAlignment="1">
      <alignment horizontal="left" vertical="center" wrapText="1"/>
    </xf>
    <xf numFmtId="0" fontId="15" fillId="0" borderId="33" xfId="0" applyFont="1" applyBorder="1" applyAlignment="1">
      <alignment horizontal="center" vertical="center" wrapText="1" shrinkToFit="1"/>
    </xf>
    <xf numFmtId="0" fontId="15" fillId="0" borderId="44" xfId="0" applyFont="1" applyBorder="1" applyAlignment="1">
      <alignment horizontal="center" vertical="center" wrapText="1" shrinkToFit="1"/>
    </xf>
    <xf numFmtId="0" fontId="2" fillId="0" borderId="1" xfId="0" applyFont="1" applyBorder="1" applyAlignment="1">
      <alignment horizontal="left" vertical="center" wrapText="1"/>
    </xf>
    <xf numFmtId="0" fontId="2" fillId="0" borderId="41" xfId="0" applyFont="1" applyBorder="1" applyAlignment="1">
      <alignment horizontal="left" vertical="center" wrapText="1"/>
    </xf>
    <xf numFmtId="0" fontId="15" fillId="0" borderId="13" xfId="0" applyFont="1" applyBorder="1" applyAlignment="1">
      <alignment horizontal="left" vertical="center" wrapText="1"/>
    </xf>
    <xf numFmtId="0" fontId="1" fillId="0" borderId="36" xfId="0" applyFont="1" applyBorder="1" applyAlignment="1">
      <alignment horizontal="center" vertical="center"/>
    </xf>
    <xf numFmtId="0" fontId="1" fillId="0" borderId="15" xfId="0" applyFont="1" applyBorder="1" applyAlignment="1">
      <alignment horizontal="center" vertical="center"/>
    </xf>
    <xf numFmtId="0" fontId="2" fillId="0" borderId="38" xfId="0" applyFont="1" applyBorder="1" applyAlignment="1">
      <alignment horizontal="left" vertical="center" wrapText="1"/>
    </xf>
    <xf numFmtId="0" fontId="1" fillId="0" borderId="35" xfId="0" applyFont="1" applyBorder="1" applyAlignment="1">
      <alignment horizontal="left" vertical="center"/>
    </xf>
    <xf numFmtId="0" fontId="1" fillId="0" borderId="15" xfId="0" applyFont="1" applyBorder="1" applyAlignment="1">
      <alignment horizontal="left" vertical="center"/>
    </xf>
    <xf numFmtId="2" fontId="20" fillId="11" borderId="3" xfId="0" applyNumberFormat="1" applyFont="1" applyFill="1" applyBorder="1" applyAlignment="1">
      <alignment horizontal="left" vertical="center"/>
    </xf>
    <xf numFmtId="2" fontId="20" fillId="11" borderId="12" xfId="0" applyNumberFormat="1" applyFont="1" applyFill="1" applyBorder="1" applyAlignment="1">
      <alignment horizontal="left" vertical="center"/>
    </xf>
    <xf numFmtId="2" fontId="20" fillId="11" borderId="13" xfId="0" applyNumberFormat="1" applyFont="1" applyFill="1" applyBorder="1" applyAlignment="1">
      <alignment horizontal="left" vertical="center"/>
    </xf>
    <xf numFmtId="0" fontId="1" fillId="0" borderId="35" xfId="0" applyFont="1" applyBorder="1" applyAlignment="1">
      <alignment horizontal="center" vertical="center" wrapText="1"/>
    </xf>
    <xf numFmtId="0" fontId="1" fillId="0" borderId="15" xfId="0" applyFont="1" applyBorder="1" applyAlignment="1">
      <alignment horizontal="center" vertical="center" wrapText="1"/>
    </xf>
    <xf numFmtId="0" fontId="12" fillId="0" borderId="3" xfId="0" applyFont="1" applyBorder="1" applyAlignment="1">
      <alignment horizontal="center" vertical="center" wrapText="1"/>
    </xf>
    <xf numFmtId="0" fontId="12" fillId="0" borderId="13" xfId="0" applyFont="1" applyBorder="1" applyAlignment="1">
      <alignment horizontal="center" vertical="center" wrapText="1"/>
    </xf>
    <xf numFmtId="0" fontId="1" fillId="0" borderId="7" xfId="0" applyFont="1" applyBorder="1" applyAlignment="1">
      <alignment horizontal="center" vertical="center"/>
    </xf>
    <xf numFmtId="0" fontId="6" fillId="6" borderId="42" xfId="0" applyFont="1" applyFill="1" applyBorder="1" applyAlignment="1">
      <alignment horizontal="center" vertical="center" wrapText="1"/>
    </xf>
    <xf numFmtId="0" fontId="6" fillId="6" borderId="45" xfId="0" applyFont="1" applyFill="1" applyBorder="1" applyAlignment="1">
      <alignment horizontal="center" vertical="center" wrapText="1"/>
    </xf>
    <xf numFmtId="0" fontId="6" fillId="6" borderId="0" xfId="0" applyFont="1" applyFill="1" applyAlignment="1">
      <alignment horizontal="center" vertical="center" wrapText="1"/>
    </xf>
    <xf numFmtId="0" fontId="6" fillId="6" borderId="14" xfId="0" applyFont="1" applyFill="1" applyBorder="1" applyAlignment="1">
      <alignment horizontal="center" vertical="center" wrapText="1"/>
    </xf>
    <xf numFmtId="0" fontId="6" fillId="6" borderId="9" xfId="0" applyFont="1" applyFill="1" applyBorder="1" applyAlignment="1">
      <alignment horizontal="center" vertical="center" wrapText="1"/>
    </xf>
    <xf numFmtId="0" fontId="6" fillId="6" borderId="10" xfId="0" applyFont="1" applyFill="1" applyBorder="1" applyAlignment="1">
      <alignment horizontal="center" vertical="center" wrapText="1"/>
    </xf>
    <xf numFmtId="0" fontId="18" fillId="0" borderId="32" xfId="0" applyFont="1" applyBorder="1" applyAlignment="1">
      <alignment horizontal="left" vertical="center"/>
    </xf>
    <xf numFmtId="0" fontId="19" fillId="0" borderId="12" xfId="0" applyFont="1" applyBorder="1" applyAlignment="1">
      <alignment horizontal="left" vertical="center"/>
    </xf>
    <xf numFmtId="0" fontId="19" fillId="0" borderId="13" xfId="0" applyFont="1" applyBorder="1" applyAlignment="1">
      <alignment horizontal="left" vertical="center"/>
    </xf>
    <xf numFmtId="0" fontId="16" fillId="10" borderId="5" xfId="0" applyFont="1" applyFill="1" applyBorder="1" applyAlignment="1">
      <alignment horizontal="center" vertical="center" wrapText="1"/>
    </xf>
    <xf numFmtId="0" fontId="2" fillId="10" borderId="21" xfId="0" applyFont="1" applyFill="1" applyBorder="1" applyAlignment="1">
      <alignment horizontal="left" vertical="center" wrapText="1"/>
    </xf>
    <xf numFmtId="0" fontId="2" fillId="10" borderId="22" xfId="0" applyFont="1" applyFill="1" applyBorder="1" applyAlignment="1">
      <alignment horizontal="left" vertical="center" wrapText="1"/>
    </xf>
    <xf numFmtId="0" fontId="1" fillId="8" borderId="18" xfId="0" applyFont="1" applyFill="1" applyBorder="1" applyAlignment="1" applyProtection="1">
      <alignment horizontal="center" vertical="center"/>
      <protection locked="0"/>
    </xf>
    <xf numFmtId="0" fontId="1" fillId="8" borderId="38" xfId="0" applyFont="1" applyFill="1" applyBorder="1" applyAlignment="1" applyProtection="1">
      <alignment horizontal="center" vertical="center"/>
      <protection locked="0"/>
    </xf>
    <xf numFmtId="0" fontId="15" fillId="7" borderId="28" xfId="0" applyFont="1" applyFill="1" applyBorder="1" applyAlignment="1">
      <alignment horizontal="center" vertical="center" wrapText="1"/>
    </xf>
    <xf numFmtId="0" fontId="15" fillId="7" borderId="29" xfId="0" applyFont="1" applyFill="1" applyBorder="1" applyAlignment="1">
      <alignment horizontal="center" vertical="center" wrapText="1"/>
    </xf>
    <xf numFmtId="0" fontId="13" fillId="0" borderId="5" xfId="0" applyFont="1" applyBorder="1" applyAlignment="1">
      <alignment horizontal="left" vertical="center" wrapText="1"/>
    </xf>
    <xf numFmtId="0" fontId="13" fillId="0" borderId="11" xfId="0" applyFont="1" applyBorder="1" applyAlignment="1">
      <alignment horizontal="left" vertical="center" wrapText="1"/>
    </xf>
    <xf numFmtId="0" fontId="13" fillId="0" borderId="7" xfId="0" applyFont="1" applyBorder="1" applyAlignment="1">
      <alignment horizontal="left" vertical="center" wrapText="1"/>
    </xf>
    <xf numFmtId="0" fontId="13" fillId="0" borderId="14" xfId="0" applyFont="1" applyBorder="1" applyAlignment="1">
      <alignment horizontal="left" vertical="center" wrapText="1"/>
    </xf>
    <xf numFmtId="0" fontId="13" fillId="0" borderId="8" xfId="0" applyFont="1" applyBorder="1" applyAlignment="1">
      <alignment horizontal="left" vertical="center" wrapText="1"/>
    </xf>
    <xf numFmtId="0" fontId="13" fillId="0" borderId="10" xfId="0" applyFont="1" applyBorder="1" applyAlignment="1">
      <alignment horizontal="left" vertical="center" wrapText="1"/>
    </xf>
    <xf numFmtId="0" fontId="2" fillId="6" borderId="27" xfId="0" applyFont="1" applyFill="1" applyBorder="1" applyAlignment="1" applyProtection="1">
      <alignment horizontal="center" vertical="center" wrapText="1"/>
      <protection locked="0"/>
    </xf>
    <xf numFmtId="0" fontId="2" fillId="6" borderId="45" xfId="0" applyFont="1" applyFill="1" applyBorder="1" applyAlignment="1" applyProtection="1">
      <alignment horizontal="center" vertical="center" wrapText="1"/>
      <protection locked="0"/>
    </xf>
    <xf numFmtId="0" fontId="1" fillId="0" borderId="33" xfId="0" applyFont="1" applyBorder="1" applyAlignment="1">
      <alignment horizontal="center" vertical="center" wrapText="1" shrinkToFit="1"/>
    </xf>
    <xf numFmtId="0" fontId="1" fillId="0" borderId="44" xfId="0" applyFont="1" applyBorder="1" applyAlignment="1">
      <alignment horizontal="center" vertical="center" wrapText="1" shrinkToFit="1"/>
    </xf>
    <xf numFmtId="2" fontId="22" fillId="11" borderId="3" xfId="0" applyNumberFormat="1" applyFont="1" applyFill="1" applyBorder="1" applyAlignment="1">
      <alignment horizontal="left" vertical="center" wrapText="1"/>
    </xf>
    <xf numFmtId="2" fontId="22" fillId="11" borderId="12" xfId="0" applyNumberFormat="1" applyFont="1" applyFill="1" applyBorder="1" applyAlignment="1">
      <alignment horizontal="left" vertical="center" wrapText="1"/>
    </xf>
    <xf numFmtId="2" fontId="22" fillId="11" borderId="13" xfId="0" applyNumberFormat="1" applyFont="1" applyFill="1" applyBorder="1" applyAlignment="1">
      <alignment horizontal="left" vertical="center" wrapText="1"/>
    </xf>
    <xf numFmtId="0" fontId="33" fillId="10" borderId="3" xfId="0" applyFont="1" applyFill="1" applyBorder="1" applyAlignment="1">
      <alignment horizontal="center" vertical="center"/>
    </xf>
    <xf numFmtId="0" fontId="33" fillId="10" borderId="12" xfId="0" applyFont="1" applyFill="1" applyBorder="1" applyAlignment="1">
      <alignment horizontal="center" vertical="center"/>
    </xf>
    <xf numFmtId="0" fontId="33" fillId="10" borderId="13" xfId="0" applyFont="1" applyFill="1" applyBorder="1" applyAlignment="1">
      <alignment horizontal="center" vertical="center"/>
    </xf>
    <xf numFmtId="0" fontId="49" fillId="8" borderId="3" xfId="0" applyFont="1" applyFill="1" applyBorder="1" applyAlignment="1">
      <alignment horizontal="center" vertical="center"/>
    </xf>
    <xf numFmtId="0" fontId="49" fillId="8" borderId="12" xfId="0" applyFont="1" applyFill="1" applyBorder="1" applyAlignment="1">
      <alignment horizontal="center" vertical="center"/>
    </xf>
    <xf numFmtId="0" fontId="49" fillId="8" borderId="13" xfId="0" applyFont="1" applyFill="1" applyBorder="1" applyAlignment="1">
      <alignment horizontal="center" vertical="center"/>
    </xf>
    <xf numFmtId="0" fontId="1" fillId="0" borderId="0" xfId="0" applyFont="1" applyAlignment="1">
      <alignment horizontal="center" vertical="center" wrapText="1" shrinkToFit="1"/>
    </xf>
    <xf numFmtId="0" fontId="1" fillId="0" borderId="9" xfId="0" applyFont="1" applyBorder="1" applyAlignment="1">
      <alignment horizontal="center" vertical="center" wrapText="1" shrinkToFit="1"/>
    </xf>
    <xf numFmtId="0" fontId="25" fillId="12" borderId="20" xfId="0" applyFont="1" applyFill="1" applyBorder="1" applyAlignment="1" applyProtection="1">
      <alignment horizontal="center" vertical="center" wrapText="1" shrinkToFit="1"/>
      <protection locked="0"/>
    </xf>
    <xf numFmtId="0" fontId="25" fillId="12" borderId="46" xfId="0" applyFont="1" applyFill="1" applyBorder="1" applyAlignment="1" applyProtection="1">
      <alignment horizontal="center" vertical="center" wrapText="1" shrinkToFit="1"/>
      <protection locked="0"/>
    </xf>
    <xf numFmtId="0" fontId="25" fillId="12" borderId="47" xfId="0" applyFont="1" applyFill="1" applyBorder="1" applyAlignment="1" applyProtection="1">
      <alignment horizontal="center" vertical="center" wrapText="1" shrinkToFit="1"/>
      <protection locked="0"/>
    </xf>
    <xf numFmtId="0" fontId="1" fillId="0" borderId="1" xfId="0" applyFont="1" applyBorder="1" applyAlignment="1">
      <alignment horizontal="center" vertical="center" wrapText="1"/>
    </xf>
    <xf numFmtId="0" fontId="1" fillId="0" borderId="38" xfId="0" applyFont="1" applyBorder="1" applyAlignment="1">
      <alignment horizontal="center" vertical="center" wrapText="1"/>
    </xf>
    <xf numFmtId="0" fontId="1" fillId="6" borderId="28" xfId="0" applyFont="1" applyFill="1" applyBorder="1" applyAlignment="1">
      <alignment vertical="center"/>
    </xf>
    <xf numFmtId="0" fontId="1" fillId="6" borderId="56" xfId="0" applyFont="1" applyFill="1" applyBorder="1" applyAlignment="1">
      <alignment vertical="center"/>
    </xf>
    <xf numFmtId="0" fontId="1" fillId="0" borderId="5" xfId="0" applyFont="1" applyBorder="1" applyAlignment="1">
      <alignment horizontal="left" vertical="center"/>
    </xf>
    <xf numFmtId="0" fontId="1" fillId="0" borderId="6" xfId="0" applyFont="1" applyBorder="1" applyAlignment="1">
      <alignment horizontal="left" vertical="center"/>
    </xf>
    <xf numFmtId="0" fontId="1" fillId="0" borderId="11" xfId="0" applyFont="1" applyBorder="1" applyAlignment="1">
      <alignment horizontal="left" vertical="center"/>
    </xf>
    <xf numFmtId="0" fontId="1" fillId="6" borderId="21" xfId="0" applyFont="1" applyFill="1" applyBorder="1" applyAlignment="1">
      <alignment vertical="center"/>
    </xf>
    <xf numFmtId="0" fontId="1" fillId="6" borderId="23" xfId="0" applyFont="1" applyFill="1" applyBorder="1" applyAlignment="1">
      <alignment vertical="center"/>
    </xf>
    <xf numFmtId="0" fontId="1" fillId="6" borderId="22" xfId="0" applyFont="1" applyFill="1" applyBorder="1" applyAlignment="1">
      <alignment vertical="center"/>
    </xf>
    <xf numFmtId="0" fontId="1" fillId="0" borderId="1" xfId="0" applyFont="1" applyBorder="1" applyAlignment="1">
      <alignment horizontal="center" vertical="center"/>
    </xf>
    <xf numFmtId="0" fontId="1" fillId="0" borderId="38" xfId="0" applyFont="1" applyBorder="1" applyAlignment="1">
      <alignment horizontal="center" vertical="center"/>
    </xf>
    <xf numFmtId="0" fontId="1" fillId="0" borderId="36" xfId="0" applyFont="1" applyBorder="1" applyAlignment="1">
      <alignment horizontal="right" vertical="center"/>
    </xf>
    <xf numFmtId="0" fontId="1" fillId="0" borderId="15" xfId="0" applyFont="1" applyBorder="1" applyAlignment="1">
      <alignment horizontal="right" vertical="center"/>
    </xf>
    <xf numFmtId="0" fontId="1" fillId="0" borderId="28" xfId="0" applyFont="1" applyBorder="1" applyAlignment="1">
      <alignment horizontal="center" vertical="center" wrapText="1" shrinkToFit="1"/>
    </xf>
    <xf numFmtId="0" fontId="1" fillId="0" borderId="50" xfId="0" applyFont="1" applyBorder="1" applyAlignment="1">
      <alignment horizontal="center" vertical="center" wrapText="1" shrinkToFit="1"/>
    </xf>
    <xf numFmtId="0" fontId="14" fillId="0" borderId="5" xfId="0" applyFont="1" applyBorder="1" applyAlignment="1">
      <alignment horizontal="center" vertical="center" wrapText="1"/>
    </xf>
    <xf numFmtId="0" fontId="14" fillId="0" borderId="6" xfId="0" applyFont="1" applyBorder="1" applyAlignment="1">
      <alignment horizontal="center" vertical="center" wrapText="1"/>
    </xf>
    <xf numFmtId="0" fontId="14" fillId="0" borderId="11" xfId="0" applyFont="1" applyBorder="1" applyAlignment="1">
      <alignment horizontal="center" vertical="center" wrapText="1"/>
    </xf>
    <xf numFmtId="0" fontId="1" fillId="0" borderId="28" xfId="0" applyFont="1" applyBorder="1" applyAlignment="1">
      <alignment horizontal="center" vertical="center"/>
    </xf>
    <xf numFmtId="0" fontId="1" fillId="0" borderId="29" xfId="0" applyFont="1" applyBorder="1" applyAlignment="1">
      <alignment horizontal="center" vertical="center"/>
    </xf>
    <xf numFmtId="0" fontId="16" fillId="10" borderId="52" xfId="0" applyFont="1" applyFill="1" applyBorder="1" applyAlignment="1">
      <alignment horizontal="center" vertical="center" wrapText="1"/>
    </xf>
    <xf numFmtId="0" fontId="16" fillId="10" borderId="53" xfId="0" applyFont="1" applyFill="1" applyBorder="1" applyAlignment="1">
      <alignment horizontal="center" vertical="center" wrapText="1"/>
    </xf>
    <xf numFmtId="0" fontId="16" fillId="10" borderId="54" xfId="0" applyFont="1" applyFill="1" applyBorder="1" applyAlignment="1">
      <alignment horizontal="center" vertical="center" wrapText="1"/>
    </xf>
    <xf numFmtId="0" fontId="1" fillId="0" borderId="18" xfId="0" applyFont="1" applyBorder="1" applyAlignment="1">
      <alignment horizontal="right" vertical="center"/>
    </xf>
    <xf numFmtId="0" fontId="1" fillId="0" borderId="1" xfId="0" applyFont="1" applyBorder="1" applyAlignment="1">
      <alignment horizontal="right" vertical="center"/>
    </xf>
    <xf numFmtId="0" fontId="27" fillId="0" borderId="33" xfId="0" applyFont="1" applyBorder="1" applyAlignment="1">
      <alignment horizontal="center" vertical="center" wrapText="1" shrinkToFit="1"/>
    </xf>
    <xf numFmtId="0" fontId="27" fillId="0" borderId="44" xfId="0" applyFont="1" applyBorder="1" applyAlignment="1">
      <alignment horizontal="center" vertical="center" wrapText="1" shrinkToFit="1"/>
    </xf>
    <xf numFmtId="0" fontId="1" fillId="6" borderId="32" xfId="0" applyFont="1" applyFill="1" applyBorder="1" applyAlignment="1">
      <alignment horizontal="left" vertical="center"/>
    </xf>
    <xf numFmtId="0" fontId="1" fillId="6" borderId="12" xfId="0" applyFont="1" applyFill="1" applyBorder="1" applyAlignment="1">
      <alignment horizontal="left" vertical="center"/>
    </xf>
    <xf numFmtId="0" fontId="1" fillId="6" borderId="40" xfId="0" applyFont="1" applyFill="1" applyBorder="1" applyAlignment="1">
      <alignment horizontal="lef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4" fillId="0" borderId="3"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13" xfId="0" applyFont="1" applyBorder="1" applyAlignment="1">
      <alignment horizontal="center" vertical="center" wrapText="1"/>
    </xf>
    <xf numFmtId="0" fontId="1" fillId="0" borderId="38" xfId="0" applyFont="1" applyBorder="1" applyAlignment="1">
      <alignment horizontal="right" vertical="center"/>
    </xf>
    <xf numFmtId="0" fontId="1" fillId="0" borderId="39" xfId="0" applyFont="1" applyBorder="1" applyAlignment="1">
      <alignment horizontal="center" vertical="center"/>
    </xf>
    <xf numFmtId="0" fontId="1" fillId="0" borderId="31" xfId="0" applyFont="1" applyBorder="1" applyAlignment="1">
      <alignment horizontal="center" vertical="center"/>
    </xf>
    <xf numFmtId="0" fontId="1" fillId="0" borderId="55" xfId="0" applyFont="1" applyBorder="1" applyAlignment="1">
      <alignment horizontal="center" vertical="center"/>
    </xf>
    <xf numFmtId="0" fontId="1" fillId="0" borderId="16" xfId="0" applyFont="1" applyBorder="1" applyAlignment="1">
      <alignment horizontal="center" vertical="center" wrapText="1"/>
    </xf>
    <xf numFmtId="0" fontId="1" fillId="0" borderId="49" xfId="0" applyFont="1" applyBorder="1" applyAlignment="1">
      <alignment horizontal="center"/>
    </xf>
    <xf numFmtId="0" fontId="1" fillId="0" borderId="34" xfId="0" applyFont="1" applyBorder="1" applyAlignment="1">
      <alignment horizontal="center"/>
    </xf>
    <xf numFmtId="0" fontId="1" fillId="0" borderId="16" xfId="0" applyFont="1" applyBorder="1" applyAlignment="1">
      <alignment horizontal="left" vertical="center"/>
    </xf>
    <xf numFmtId="0" fontId="18" fillId="0" borderId="3" xfId="0" applyFont="1" applyBorder="1" applyAlignment="1">
      <alignment horizontal="left" vertical="center"/>
    </xf>
    <xf numFmtId="0" fontId="18" fillId="0" borderId="12" xfId="0" applyFont="1" applyBorder="1" applyAlignment="1">
      <alignment horizontal="left" vertical="center"/>
    </xf>
    <xf numFmtId="0" fontId="18" fillId="0" borderId="13" xfId="0" applyFont="1" applyBorder="1" applyAlignment="1">
      <alignment horizontal="left" vertical="center"/>
    </xf>
    <xf numFmtId="2" fontId="23" fillId="11" borderId="3" xfId="0" applyNumberFormat="1" applyFont="1" applyFill="1" applyBorder="1" applyAlignment="1">
      <alignment horizontal="left" vertical="center"/>
    </xf>
    <xf numFmtId="2" fontId="23" fillId="11" borderId="12" xfId="0" applyNumberFormat="1" applyFont="1" applyFill="1" applyBorder="1" applyAlignment="1">
      <alignment horizontal="left" vertical="center"/>
    </xf>
    <xf numFmtId="2" fontId="23" fillId="11" borderId="13" xfId="0" applyNumberFormat="1" applyFont="1" applyFill="1" applyBorder="1" applyAlignment="1">
      <alignment horizontal="left" vertical="center"/>
    </xf>
    <xf numFmtId="0" fontId="37" fillId="3" borderId="0" xfId="0" applyFont="1" applyFill="1" applyAlignment="1">
      <alignment horizontal="center" wrapText="1"/>
    </xf>
    <xf numFmtId="164" fontId="23" fillId="11" borderId="3" xfId="0" applyNumberFormat="1" applyFont="1" applyFill="1" applyBorder="1" applyAlignment="1">
      <alignment horizontal="left" vertical="center"/>
    </xf>
    <xf numFmtId="164" fontId="23" fillId="11" borderId="12" xfId="0" applyNumberFormat="1" applyFont="1" applyFill="1" applyBorder="1" applyAlignment="1">
      <alignment horizontal="left" vertical="center"/>
    </xf>
    <xf numFmtId="164" fontId="23" fillId="11" borderId="13" xfId="0" applyNumberFormat="1" applyFont="1" applyFill="1" applyBorder="1" applyAlignment="1">
      <alignment horizontal="left" vertical="center"/>
    </xf>
    <xf numFmtId="0" fontId="37" fillId="3" borderId="6" xfId="0" applyFont="1" applyFill="1" applyBorder="1" applyAlignment="1">
      <alignment horizontal="center" wrapText="1"/>
    </xf>
    <xf numFmtId="0" fontId="37" fillId="3" borderId="11" xfId="0" applyFont="1" applyFill="1" applyBorder="1" applyAlignment="1">
      <alignment horizontal="center" wrapText="1"/>
    </xf>
    <xf numFmtId="22" fontId="37" fillId="3" borderId="0" xfId="0" applyNumberFormat="1" applyFont="1" applyFill="1" applyAlignment="1">
      <alignment horizontal="left" wrapText="1"/>
    </xf>
    <xf numFmtId="0" fontId="38" fillId="3" borderId="14" xfId="0" applyFont="1" applyFill="1" applyBorder="1" applyAlignment="1">
      <alignment horizontal="center" vertical="center" wrapText="1"/>
    </xf>
    <xf numFmtId="0" fontId="38" fillId="3" borderId="10" xfId="0" applyFont="1" applyFill="1" applyBorder="1" applyAlignment="1">
      <alignment horizontal="center" vertical="center" wrapText="1"/>
    </xf>
    <xf numFmtId="0" fontId="37" fillId="3" borderId="9" xfId="0" applyFont="1" applyFill="1" applyBorder="1" applyAlignment="1">
      <alignment horizontal="center" wrapText="1"/>
    </xf>
    <xf numFmtId="0" fontId="39" fillId="3" borderId="6" xfId="0" applyFont="1" applyFill="1" applyBorder="1" applyAlignment="1">
      <alignment horizontal="center" vertical="center" wrapText="1"/>
    </xf>
    <xf numFmtId="0" fontId="39" fillId="3" borderId="0" xfId="0" applyFont="1" applyFill="1" applyAlignment="1">
      <alignment horizontal="center" vertical="center" wrapText="1"/>
    </xf>
    <xf numFmtId="0" fontId="15" fillId="0" borderId="43" xfId="0" applyFont="1" applyBorder="1" applyAlignment="1">
      <alignment horizontal="center" vertical="center" wrapText="1" shrinkToFit="1"/>
    </xf>
    <xf numFmtId="0" fontId="16" fillId="10" borderId="6" xfId="0" applyFont="1" applyFill="1" applyBorder="1" applyAlignment="1">
      <alignment horizontal="center" vertical="center" wrapText="1"/>
    </xf>
    <xf numFmtId="0" fontId="16" fillId="10" borderId="8" xfId="0" applyFont="1" applyFill="1" applyBorder="1" applyAlignment="1">
      <alignment horizontal="center" vertical="center" wrapText="1"/>
    </xf>
    <xf numFmtId="0" fontId="16" fillId="10" borderId="9" xfId="0" applyFont="1" applyFill="1" applyBorder="1" applyAlignment="1">
      <alignment horizontal="center" vertical="center" wrapText="1"/>
    </xf>
  </cellXfs>
  <cellStyles count="1">
    <cellStyle name="Normal" xfId="0" builtinId="0"/>
  </cellStyles>
  <dxfs count="19">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00B050"/>
        </patternFill>
      </fill>
    </dxf>
    <dxf>
      <fill>
        <patternFill>
          <bgColor rgb="FFFF0000"/>
        </patternFill>
      </fill>
    </dxf>
    <dxf>
      <font>
        <color theme="0" tint="-4.9989318521683403E-2"/>
      </font>
      <fill>
        <patternFill>
          <bgColor theme="1"/>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
      <fill>
        <patternFill>
          <bgColor rgb="FF00B050"/>
        </patternFill>
      </fill>
    </dxf>
    <dxf>
      <fill>
        <patternFill>
          <bgColor rgb="FF00B050"/>
        </patternFill>
      </fill>
    </dxf>
    <dxf>
      <fill>
        <patternFill>
          <bgColor rgb="FF00B050"/>
        </patternFill>
      </fill>
    </dxf>
    <dxf>
      <fill>
        <patternFill>
          <bgColor rgb="FFFF0000"/>
        </patternFill>
      </fill>
    </dxf>
  </dxfs>
  <tableStyles count="0" defaultTableStyle="TableStyleMedium2" defaultPivotStyle="PivotStyleLight16"/>
  <colors>
    <mruColors>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3</xdr:col>
      <xdr:colOff>89965</xdr:colOff>
      <xdr:row>16</xdr:row>
      <xdr:rowOff>142848</xdr:rowOff>
    </xdr:from>
    <xdr:to>
      <xdr:col>3</xdr:col>
      <xdr:colOff>1179897</xdr:colOff>
      <xdr:row>16</xdr:row>
      <xdr:rowOff>308806</xdr:rowOff>
    </xdr:to>
    <xdr:sp macro="" textlink="">
      <xdr:nvSpPr>
        <xdr:cNvPr id="4" name="Seta para a direita 3">
          <a:extLst>
            <a:ext uri="{FF2B5EF4-FFF2-40B4-BE49-F238E27FC236}">
              <a16:creationId xmlns:a16="http://schemas.microsoft.com/office/drawing/2014/main" id="{F481DA5C-A839-47F7-932F-5CE269F916D0}"/>
            </a:ext>
          </a:extLst>
        </xdr:cNvPr>
        <xdr:cNvSpPr/>
      </xdr:nvSpPr>
      <xdr:spPr>
        <a:xfrm>
          <a:off x="4125218" y="7943051"/>
          <a:ext cx="1089932" cy="16595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1400830</xdr:colOff>
      <xdr:row>31</xdr:row>
      <xdr:rowOff>130112</xdr:rowOff>
    </xdr:from>
    <xdr:to>
      <xdr:col>1</xdr:col>
      <xdr:colOff>2279333</xdr:colOff>
      <xdr:row>31</xdr:row>
      <xdr:rowOff>223613</xdr:rowOff>
    </xdr:to>
    <xdr:sp macro="" textlink="">
      <xdr:nvSpPr>
        <xdr:cNvPr id="5" name="Seta para a direita 3">
          <a:extLst>
            <a:ext uri="{FF2B5EF4-FFF2-40B4-BE49-F238E27FC236}">
              <a16:creationId xmlns:a16="http://schemas.microsoft.com/office/drawing/2014/main" id="{DF9941F7-0E6C-406C-8404-3674F4C2ABA2}"/>
            </a:ext>
          </a:extLst>
        </xdr:cNvPr>
        <xdr:cNvSpPr/>
      </xdr:nvSpPr>
      <xdr:spPr>
        <a:xfrm>
          <a:off x="1594559" y="13109943"/>
          <a:ext cx="878503" cy="93501"/>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1951571</xdr:colOff>
      <xdr:row>32</xdr:row>
      <xdr:rowOff>167682</xdr:rowOff>
    </xdr:from>
    <xdr:to>
      <xdr:col>1</xdr:col>
      <xdr:colOff>2346402</xdr:colOff>
      <xdr:row>32</xdr:row>
      <xdr:rowOff>408935</xdr:rowOff>
    </xdr:to>
    <xdr:sp macro="" textlink="">
      <xdr:nvSpPr>
        <xdr:cNvPr id="7" name="Seta para a direita 3">
          <a:extLst>
            <a:ext uri="{FF2B5EF4-FFF2-40B4-BE49-F238E27FC236}">
              <a16:creationId xmlns:a16="http://schemas.microsoft.com/office/drawing/2014/main" id="{A01E03CB-556F-4DFB-98A5-5ED0B4577FBB}"/>
            </a:ext>
          </a:extLst>
        </xdr:cNvPr>
        <xdr:cNvSpPr/>
      </xdr:nvSpPr>
      <xdr:spPr>
        <a:xfrm>
          <a:off x="2150354" y="13755302"/>
          <a:ext cx="394831" cy="241253"/>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1</xdr:col>
      <xdr:colOff>165229</xdr:colOff>
      <xdr:row>16</xdr:row>
      <xdr:rowOff>223545</xdr:rowOff>
    </xdr:from>
    <xdr:to>
      <xdr:col>1</xdr:col>
      <xdr:colOff>2167424</xdr:colOff>
      <xdr:row>16</xdr:row>
      <xdr:rowOff>437372</xdr:rowOff>
    </xdr:to>
    <xdr:sp macro="" textlink="">
      <xdr:nvSpPr>
        <xdr:cNvPr id="8" name="Seta para a direita 3">
          <a:extLst>
            <a:ext uri="{FF2B5EF4-FFF2-40B4-BE49-F238E27FC236}">
              <a16:creationId xmlns:a16="http://schemas.microsoft.com/office/drawing/2014/main" id="{DEA32723-307A-4790-A535-6DEE1877F90E}"/>
            </a:ext>
          </a:extLst>
        </xdr:cNvPr>
        <xdr:cNvSpPr/>
      </xdr:nvSpPr>
      <xdr:spPr>
        <a:xfrm>
          <a:off x="359617" y="3061606"/>
          <a:ext cx="2002195" cy="213827"/>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3</xdr:col>
      <xdr:colOff>998560</xdr:colOff>
      <xdr:row>29</xdr:row>
      <xdr:rowOff>246789</xdr:rowOff>
    </xdr:from>
    <xdr:to>
      <xdr:col>3</xdr:col>
      <xdr:colOff>1189215</xdr:colOff>
      <xdr:row>29</xdr:row>
      <xdr:rowOff>399419</xdr:rowOff>
    </xdr:to>
    <xdr:sp macro="" textlink="">
      <xdr:nvSpPr>
        <xdr:cNvPr id="9" name="Seta para a direita 3">
          <a:extLst>
            <a:ext uri="{FF2B5EF4-FFF2-40B4-BE49-F238E27FC236}">
              <a16:creationId xmlns:a16="http://schemas.microsoft.com/office/drawing/2014/main" id="{FED3F143-0134-4183-BA10-D3FDE68D3C72}"/>
            </a:ext>
          </a:extLst>
        </xdr:cNvPr>
        <xdr:cNvSpPr/>
      </xdr:nvSpPr>
      <xdr:spPr>
        <a:xfrm flipV="1">
          <a:off x="5144006" y="12223441"/>
          <a:ext cx="190655" cy="152630"/>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xdr:from>
      <xdr:col>5</xdr:col>
      <xdr:colOff>406567</xdr:colOff>
      <xdr:row>16</xdr:row>
      <xdr:rowOff>211685</xdr:rowOff>
    </xdr:from>
    <xdr:to>
      <xdr:col>5</xdr:col>
      <xdr:colOff>1067486</xdr:colOff>
      <xdr:row>16</xdr:row>
      <xdr:rowOff>321513</xdr:rowOff>
    </xdr:to>
    <xdr:sp macro="" textlink="">
      <xdr:nvSpPr>
        <xdr:cNvPr id="10" name="Seta para a direita 3">
          <a:extLst>
            <a:ext uri="{FF2B5EF4-FFF2-40B4-BE49-F238E27FC236}">
              <a16:creationId xmlns:a16="http://schemas.microsoft.com/office/drawing/2014/main" id="{A73CEF7A-8A6C-4736-A2CF-8C4DC49E24D7}"/>
            </a:ext>
          </a:extLst>
        </xdr:cNvPr>
        <xdr:cNvSpPr/>
      </xdr:nvSpPr>
      <xdr:spPr>
        <a:xfrm>
          <a:off x="6622033" y="5797532"/>
          <a:ext cx="660919" cy="109828"/>
        </a:xfrm>
        <a:prstGeom prst="rightArrow">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pt-BR" sz="1100"/>
        </a:p>
      </xdr:txBody>
    </xdr:sp>
    <xdr:clientData/>
  </xdr:twoCellAnchor>
  <xdr:twoCellAnchor editAs="oneCell">
    <xdr:from>
      <xdr:col>1</xdr:col>
      <xdr:colOff>2343150</xdr:colOff>
      <xdr:row>0</xdr:row>
      <xdr:rowOff>57150</xdr:rowOff>
    </xdr:from>
    <xdr:to>
      <xdr:col>5</xdr:col>
      <xdr:colOff>333375</xdr:colOff>
      <xdr:row>4</xdr:row>
      <xdr:rowOff>285750</xdr:rowOff>
    </xdr:to>
    <xdr:pic>
      <xdr:nvPicPr>
        <xdr:cNvPr id="3" name="Imagem 2">
          <a:extLst>
            <a:ext uri="{FF2B5EF4-FFF2-40B4-BE49-F238E27FC236}">
              <a16:creationId xmlns:a16="http://schemas.microsoft.com/office/drawing/2014/main" id="{EF1606E0-59C3-D360-1D2B-E399B30159B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2533650" y="57150"/>
          <a:ext cx="4000500" cy="83820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o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Planilha1">
    <tabColor theme="6" tint="-0.499984740745262"/>
  </sheetPr>
  <dimension ref="A1:BB139"/>
  <sheetViews>
    <sheetView tabSelected="1" zoomScaleNormal="100" zoomScaleSheetLayoutView="84" workbookViewId="0">
      <selection activeCell="R1" sqref="R1"/>
    </sheetView>
  </sheetViews>
  <sheetFormatPr defaultColWidth="9.109375" defaultRowHeight="12" x14ac:dyDescent="0.25"/>
  <cols>
    <col min="1" max="1" width="2.88671875" style="6" customWidth="1"/>
    <col min="2" max="2" width="35.5546875" style="2" customWidth="1"/>
    <col min="3" max="3" width="22" style="29" customWidth="1"/>
    <col min="4" max="4" width="17.88671875" style="2" customWidth="1"/>
    <col min="5" max="5" width="14.6640625" style="2" customWidth="1"/>
    <col min="6" max="6" width="21.5546875" style="2" customWidth="1"/>
    <col min="7" max="7" width="19.6640625" style="28" customWidth="1"/>
    <col min="8" max="8" width="18.5546875" style="28" hidden="1" customWidth="1"/>
    <col min="9" max="10" width="18.5546875" style="2" hidden="1" customWidth="1"/>
    <col min="11" max="11" width="23.33203125" style="2" hidden="1" customWidth="1"/>
    <col min="12" max="12" width="25.6640625" style="2" hidden="1" customWidth="1"/>
    <col min="13" max="15" width="5.6640625" style="2" hidden="1" customWidth="1"/>
    <col min="16" max="16" width="1" style="2" hidden="1" customWidth="1"/>
    <col min="17" max="17" width="29.109375" style="2" hidden="1" customWidth="1"/>
    <col min="18" max="18" width="12.33203125" style="24" customWidth="1"/>
    <col min="19" max="19" width="9.109375" style="24" hidden="1" customWidth="1"/>
    <col min="20" max="22" width="8" style="61" hidden="1" customWidth="1"/>
    <col min="23" max="23" width="11.33203125" style="61" hidden="1" customWidth="1"/>
    <col min="24" max="24" width="0" style="24" hidden="1" customWidth="1"/>
    <col min="25" max="38" width="9.109375" style="24"/>
    <col min="39" max="16384" width="9.109375" style="2"/>
  </cols>
  <sheetData>
    <row r="1" spans="1:18" x14ac:dyDescent="0.2">
      <c r="A1" s="69"/>
      <c r="B1" s="65"/>
      <c r="C1" s="35"/>
      <c r="D1" s="35"/>
      <c r="E1" s="35"/>
      <c r="F1" s="65"/>
      <c r="G1" s="66"/>
      <c r="H1" s="121"/>
      <c r="I1" s="1"/>
    </row>
    <row r="2" spans="1:18" x14ac:dyDescent="0.2">
      <c r="A2" s="70"/>
      <c r="B2" s="67"/>
      <c r="C2" s="7"/>
      <c r="D2" s="7"/>
      <c r="E2" s="7"/>
      <c r="F2" s="67"/>
      <c r="G2" s="68"/>
      <c r="H2" s="122"/>
      <c r="I2" s="3"/>
    </row>
    <row r="3" spans="1:18" x14ac:dyDescent="0.2">
      <c r="A3" s="70"/>
      <c r="B3" s="67"/>
      <c r="C3" s="7"/>
      <c r="D3" s="7"/>
      <c r="E3" s="7"/>
      <c r="F3" s="67"/>
      <c r="G3" s="68"/>
      <c r="H3" s="122"/>
      <c r="I3" s="3"/>
    </row>
    <row r="4" spans="1:18" x14ac:dyDescent="0.25">
      <c r="A4" s="70"/>
      <c r="B4" s="67"/>
      <c r="C4" s="7"/>
      <c r="D4" s="7"/>
      <c r="E4" s="7"/>
      <c r="F4" s="67"/>
      <c r="G4" s="68"/>
      <c r="H4" s="122"/>
      <c r="I4" s="3"/>
      <c r="N4" s="4" t="s">
        <v>0</v>
      </c>
      <c r="O4" s="4" t="s">
        <v>1</v>
      </c>
    </row>
    <row r="5" spans="1:18" ht="24" customHeight="1" thickBot="1" x14ac:dyDescent="0.25">
      <c r="A5" s="70"/>
      <c r="B5" s="67"/>
      <c r="C5" s="7"/>
      <c r="D5" s="7"/>
      <c r="E5" s="7"/>
      <c r="F5" s="67"/>
      <c r="G5" s="68"/>
      <c r="H5" s="122"/>
      <c r="I5" s="3"/>
      <c r="L5" s="5" t="s">
        <v>2</v>
      </c>
      <c r="M5" s="5">
        <f>IF(OR(L27=1,L30=1, L34=1),1,0)</f>
        <v>0</v>
      </c>
      <c r="N5" s="5">
        <f>IF(AND(L37=1,M5=1),1,0)</f>
        <v>0</v>
      </c>
      <c r="O5" s="5">
        <f>M5</f>
        <v>0</v>
      </c>
    </row>
    <row r="6" spans="1:18" ht="17.25" customHeight="1" thickBot="1" x14ac:dyDescent="0.3">
      <c r="A6" s="273" t="s">
        <v>177</v>
      </c>
      <c r="B6" s="274"/>
      <c r="C6" s="274"/>
      <c r="D6" s="274"/>
      <c r="E6" s="274"/>
      <c r="F6" s="274"/>
      <c r="G6" s="275"/>
      <c r="H6" s="123"/>
      <c r="I6" s="6"/>
      <c r="J6" s="6"/>
      <c r="K6" s="6"/>
      <c r="L6" s="5" t="s">
        <v>3</v>
      </c>
      <c r="M6" s="5">
        <f>IF(OR(L29=1,L31=1),1,0)</f>
        <v>0</v>
      </c>
      <c r="N6" s="5" t="e">
        <f>IF(AND(L41=1,L37=1,M6=1),1,0)</f>
        <v>#REF!</v>
      </c>
      <c r="O6" s="5" t="e">
        <f>IF(AND(L41=1,M6=1),1,0)</f>
        <v>#REF!</v>
      </c>
      <c r="P6" s="6"/>
      <c r="Q6" s="6"/>
    </row>
    <row r="7" spans="1:18" ht="15" customHeight="1" thickBot="1" x14ac:dyDescent="0.35">
      <c r="A7" s="276" t="s">
        <v>178</v>
      </c>
      <c r="B7" s="277"/>
      <c r="C7" s="277"/>
      <c r="D7" s="277"/>
      <c r="E7" s="277"/>
      <c r="F7" s="277"/>
      <c r="G7" s="278"/>
      <c r="H7" s="124"/>
      <c r="I7" s="7"/>
      <c r="J7" s="7"/>
      <c r="K7" s="7"/>
      <c r="L7" s="7"/>
      <c r="M7" s="5"/>
      <c r="N7" s="7"/>
      <c r="O7" s="7"/>
      <c r="Q7" t="s">
        <v>4</v>
      </c>
    </row>
    <row r="8" spans="1:18" ht="15" customHeight="1" thickBot="1" x14ac:dyDescent="0.25">
      <c r="A8" s="288" t="s">
        <v>5</v>
      </c>
      <c r="B8" s="289"/>
      <c r="C8" s="289"/>
      <c r="D8" s="289"/>
      <c r="E8" s="289"/>
      <c r="F8" s="289"/>
      <c r="G8" s="290"/>
      <c r="H8" s="125"/>
      <c r="I8" s="8"/>
      <c r="J8" s="8"/>
      <c r="K8" s="8"/>
      <c r="L8" s="8"/>
      <c r="M8" s="8"/>
      <c r="N8" s="8"/>
      <c r="O8" s="8"/>
    </row>
    <row r="9" spans="1:18" ht="45.6" customHeight="1" thickBot="1" x14ac:dyDescent="0.25">
      <c r="A9" s="173">
        <v>1</v>
      </c>
      <c r="B9" s="174" t="s">
        <v>6</v>
      </c>
      <c r="C9" s="312"/>
      <c r="D9" s="313"/>
      <c r="E9" s="314"/>
      <c r="F9" s="205" t="s">
        <v>7</v>
      </c>
      <c r="G9" s="175"/>
      <c r="H9" s="125" t="s">
        <v>8</v>
      </c>
      <c r="I9" s="8"/>
      <c r="J9" s="8"/>
      <c r="K9" s="8"/>
      <c r="L9" s="8"/>
      <c r="M9" s="8"/>
      <c r="N9" s="8"/>
      <c r="O9" s="8"/>
    </row>
    <row r="10" spans="1:18" ht="27.75" customHeight="1" x14ac:dyDescent="0.2">
      <c r="A10" s="99">
        <v>2</v>
      </c>
      <c r="B10" s="172" t="s">
        <v>9</v>
      </c>
      <c r="C10" s="286"/>
      <c r="D10" s="287"/>
      <c r="E10" s="287"/>
      <c r="F10" s="98" t="s">
        <v>10</v>
      </c>
      <c r="G10" s="169"/>
      <c r="H10" s="125" t="e">
        <f>IF(#REF!="X",1,0)</f>
        <v>#REF!</v>
      </c>
      <c r="I10" s="125" t="e">
        <f>IF(#REF!="X",1,0)</f>
        <v>#REF!</v>
      </c>
      <c r="J10" s="125" t="e">
        <f>IF(#REF!="X",1,0)</f>
        <v>#REF!</v>
      </c>
      <c r="K10" s="8"/>
      <c r="L10" s="146" t="e">
        <f>IF(SUM(H10:J10)=0,0,IF(SUM(H10:J10)&gt;1,0,1))</f>
        <v>#REF!</v>
      </c>
      <c r="M10" s="8"/>
      <c r="N10" s="8"/>
      <c r="O10" s="8"/>
    </row>
    <row r="11" spans="1:18" ht="29.25" customHeight="1" x14ac:dyDescent="0.2">
      <c r="A11" s="308">
        <v>3</v>
      </c>
      <c r="B11" s="9" t="s">
        <v>11</v>
      </c>
      <c r="C11" s="291"/>
      <c r="D11" s="292"/>
      <c r="E11" s="292"/>
      <c r="F11" s="292"/>
      <c r="G11" s="293"/>
      <c r="H11" s="125"/>
      <c r="I11" s="8"/>
      <c r="J11" s="8"/>
      <c r="K11" s="8"/>
      <c r="L11" s="8" t="e">
        <f>IF(AND(H10=0,I10=1,J10=0),1,0)</f>
        <v>#REF!</v>
      </c>
      <c r="M11" s="8"/>
      <c r="N11" s="8"/>
      <c r="O11" s="8"/>
    </row>
    <row r="12" spans="1:18" ht="96" customHeight="1" x14ac:dyDescent="0.2">
      <c r="A12" s="309"/>
      <c r="B12" s="76" t="s">
        <v>176</v>
      </c>
      <c r="C12" s="291"/>
      <c r="D12" s="292"/>
      <c r="E12" s="292"/>
      <c r="F12" s="292"/>
      <c r="G12" s="293"/>
      <c r="H12" s="125" t="e">
        <f>IF(#REF!="X",1,0)</f>
        <v>#REF!</v>
      </c>
      <c r="I12" s="125" t="e">
        <f>IF(#REF!="X",1,0)</f>
        <v>#REF!</v>
      </c>
      <c r="J12" s="125" t="e">
        <f>IF(#REF!="X",1,0)</f>
        <v>#REF!</v>
      </c>
      <c r="K12" s="125" t="e">
        <f>IF(#REF!="X",1,0)</f>
        <v>#REF!</v>
      </c>
      <c r="L12" s="146" t="e">
        <f>IF(AND(H10=1,H12=0,I12=0,J12=0,K12=0),1,0)</f>
        <v>#REF!</v>
      </c>
      <c r="M12" s="8"/>
      <c r="N12" s="8"/>
      <c r="O12" s="8"/>
    </row>
    <row r="13" spans="1:18" ht="78.75" customHeight="1" thickBot="1" x14ac:dyDescent="0.25">
      <c r="A13" s="309"/>
      <c r="B13" s="114" t="s">
        <v>12</v>
      </c>
      <c r="C13" s="291"/>
      <c r="D13" s="292"/>
      <c r="E13" s="292"/>
      <c r="F13" s="292"/>
      <c r="G13" s="293"/>
      <c r="H13" s="125" t="e">
        <f>IF(_xlfn.XOR(H12=1,I12=1),1,0)</f>
        <v>#REF!</v>
      </c>
      <c r="I13" s="146"/>
      <c r="J13" s="125" t="e">
        <f>IF(_xlfn.XOR(J12=1,K12=1),1,0)</f>
        <v>#REF!</v>
      </c>
      <c r="K13" s="8" t="e">
        <f>IF(AND(H13=1,J13=1),1,0)</f>
        <v>#REF!</v>
      </c>
      <c r="L13" s="146" t="e">
        <f>IF(AND(I10=1,K13=1,#REF!=1),1,0)</f>
        <v>#REF!</v>
      </c>
      <c r="M13" s="8"/>
      <c r="N13" s="8"/>
      <c r="O13" s="8"/>
    </row>
    <row r="14" spans="1:18" ht="30.75" customHeight="1" thickBot="1" x14ac:dyDescent="0.25">
      <c r="A14" s="317" t="str">
        <f>K16</f>
        <v>PREENCHA TODOS OS CAMPOS ACIMA PARA NÃO TER SUA INSCRIÇÃO INVALIDADA</v>
      </c>
      <c r="B14" s="318"/>
      <c r="C14" s="318"/>
      <c r="D14" s="318"/>
      <c r="E14" s="318"/>
      <c r="F14" s="318"/>
      <c r="G14" s="319"/>
      <c r="H14" s="7"/>
      <c r="I14" s="8"/>
      <c r="J14" s="8"/>
      <c r="K14" s="8"/>
      <c r="L14" s="146" t="e">
        <f>IF(AND(J10=1,H12=0,I12=0,J12=0,K12=0),1,0)</f>
        <v>#REF!</v>
      </c>
      <c r="M14" s="8"/>
      <c r="N14" s="8"/>
      <c r="O14" s="8"/>
    </row>
    <row r="15" spans="1:18" ht="24" customHeight="1" x14ac:dyDescent="0.2">
      <c r="A15" s="309">
        <v>4</v>
      </c>
      <c r="B15" s="294" t="s">
        <v>13</v>
      </c>
      <c r="C15" s="115" t="s">
        <v>14</v>
      </c>
      <c r="D15" s="284" t="s">
        <v>15</v>
      </c>
      <c r="E15" s="116"/>
      <c r="F15" s="279" t="s">
        <v>16</v>
      </c>
      <c r="G15" s="281"/>
      <c r="H15" s="8"/>
      <c r="I15" s="8"/>
      <c r="J15" s="8"/>
      <c r="K15" s="8"/>
      <c r="L15" s="8" t="e">
        <f>IF(AND(L10=1,OR(L12=1,L13=1,L14=1)),1,0)</f>
        <v>#REF!</v>
      </c>
      <c r="M15" s="8"/>
      <c r="N15" s="8"/>
      <c r="O15" s="8"/>
    </row>
    <row r="16" spans="1:18" ht="59.25" customHeight="1" x14ac:dyDescent="0.25">
      <c r="A16" s="309"/>
      <c r="B16" s="294"/>
      <c r="C16" s="46" t="s">
        <v>17</v>
      </c>
      <c r="D16" s="284"/>
      <c r="E16" s="47"/>
      <c r="F16" s="279"/>
      <c r="G16" s="282"/>
      <c r="H16" s="8"/>
      <c r="I16" s="8"/>
      <c r="J16" s="8">
        <f>IF(E15="X",1,0)</f>
        <v>0</v>
      </c>
      <c r="K16" s="21" t="str">
        <f>IF(OR(C9="",C10="",G10="",C11="",C12="",C13=""),"PREENCHA TODOS OS CAMPOS ACIMA PARA NÃO TER SUA INSCRIÇÃO INVALIDADA","PREENCHIMENTO ESTÁ COMPLETO")</f>
        <v>PREENCHA TODOS OS CAMPOS ACIMA PARA NÃO TER SUA INSCRIÇÃO INVALIDADA</v>
      </c>
      <c r="L16" s="8"/>
      <c r="M16" s="8" t="e">
        <f>IF(AND(L34=1,L37=1,L41=1),1,0)</f>
        <v>#REF!</v>
      </c>
      <c r="N16" s="8" t="e">
        <f>IF(AND(L34=1,L41=1),1,0)</f>
        <v>#REF!</v>
      </c>
      <c r="O16" s="8"/>
      <c r="P16" s="6"/>
      <c r="Q16" s="6"/>
      <c r="R16" s="62"/>
    </row>
    <row r="17" spans="1:38" ht="51" customHeight="1" thickBot="1" x14ac:dyDescent="0.25">
      <c r="A17" s="320"/>
      <c r="B17" s="295"/>
      <c r="C17" s="56" t="s">
        <v>18</v>
      </c>
      <c r="D17" s="285"/>
      <c r="E17" s="48"/>
      <c r="F17" s="280"/>
      <c r="G17" s="283"/>
      <c r="H17" s="21"/>
      <c r="I17" s="8"/>
      <c r="J17" s="8">
        <f>IF(E16="X",1,0)</f>
        <v>0</v>
      </c>
      <c r="K17" s="8"/>
      <c r="L17" s="10"/>
      <c r="M17" s="10">
        <f>N5</f>
        <v>0</v>
      </c>
      <c r="N17" s="10">
        <f>O5</f>
        <v>0</v>
      </c>
      <c r="O17" s="8">
        <f>IF(OR(M17=1,N17=1),1,0)</f>
        <v>0</v>
      </c>
    </row>
    <row r="18" spans="1:38" ht="51" customHeight="1" x14ac:dyDescent="0.2">
      <c r="A18" s="300" t="str">
        <f>K19</f>
        <v>ASSINALE UMA OPÇÃO DE DISCIPLINA PARA NÃO TER A INSCRIÇÃO INVALIDADA</v>
      </c>
      <c r="B18" s="301"/>
      <c r="C18" s="301"/>
      <c r="D18" s="301"/>
      <c r="E18" s="301"/>
      <c r="F18" s="301"/>
      <c r="G18" s="302"/>
      <c r="H18" s="126"/>
      <c r="I18" s="8"/>
      <c r="J18" s="8"/>
      <c r="K18" s="8"/>
      <c r="L18" s="10"/>
      <c r="M18" s="10"/>
      <c r="N18" s="10"/>
      <c r="O18" s="8"/>
    </row>
    <row r="19" spans="1:38" ht="64.5" customHeight="1" thickBot="1" x14ac:dyDescent="0.25">
      <c r="A19" s="305" t="s">
        <v>19</v>
      </c>
      <c r="B19" s="306"/>
      <c r="C19" s="306"/>
      <c r="D19" s="306"/>
      <c r="E19" s="306"/>
      <c r="F19" s="306"/>
      <c r="G19" s="307"/>
      <c r="H19" s="127"/>
      <c r="I19" s="8">
        <f>SUM(J16:J19)</f>
        <v>0</v>
      </c>
      <c r="J19" s="8">
        <f>IF(E17="X",1,0)</f>
        <v>0</v>
      </c>
      <c r="K19" s="21" t="str">
        <f>IF(OR(AND(E15="",E16="",E17=""),I19&gt;1),"ASSINALE UMA OPÇÃO DE DISCIPLINA PARA NÃO TER A INSCRIÇÃO INVALIDADA","PREENCHIMENTO ESTÁ COMPLETO")</f>
        <v>ASSINALE UMA OPÇÃO DE DISCIPLINA PARA NÃO TER A INSCRIÇÃO INVALIDADA</v>
      </c>
      <c r="L19" s="10"/>
      <c r="M19" s="10"/>
      <c r="N19" s="10"/>
      <c r="O19" s="8"/>
    </row>
    <row r="20" spans="1:38" ht="42" customHeight="1" thickBot="1" x14ac:dyDescent="0.3">
      <c r="A20" s="296">
        <v>5</v>
      </c>
      <c r="B20" s="303"/>
      <c r="C20" s="304"/>
      <c r="D20" s="168" t="s">
        <v>20</v>
      </c>
      <c r="E20" s="164" t="s">
        <v>21</v>
      </c>
      <c r="F20" s="298" t="s">
        <v>22</v>
      </c>
      <c r="G20" s="299"/>
      <c r="H20" s="127"/>
      <c r="I20" s="4"/>
      <c r="J20" s="4" t="str">
        <f>IF(I19&gt;1,"VOCÊ ASSINALOU X EM MAIS DE UMA OPÇÃO. FAVOR CORRIGIR PARA NÃO TER SUA PLANILHA INVALIDADA",IF(I19=0,"ASSINALE UMA OPÇÃO DE DISCIPLINA PARA NÃO TER SUA PLANILHA INVALIDADA",""))</f>
        <v>ASSINALE UMA OPÇÃO DE DISCIPLINA PARA NÃO TER SUA PLANILHA INVALIDADA</v>
      </c>
      <c r="K20" s="4"/>
      <c r="L20" s="12">
        <f>IF(E15="x",1,0)</f>
        <v>0</v>
      </c>
      <c r="M20" s="12" t="e">
        <f>N6</f>
        <v>#REF!</v>
      </c>
      <c r="N20" s="12" t="e">
        <f>O6</f>
        <v>#REF!</v>
      </c>
      <c r="O20" s="8" t="e">
        <f>IF(OR(M20=1,N20=1),1,0)</f>
        <v>#REF!</v>
      </c>
    </row>
    <row r="21" spans="1:38" ht="37.5" customHeight="1" x14ac:dyDescent="0.25">
      <c r="A21" s="296"/>
      <c r="B21" s="77" t="s">
        <v>23</v>
      </c>
      <c r="C21" s="82" t="str">
        <f>IF(C13="","",C13)</f>
        <v/>
      </c>
      <c r="D21" s="166">
        <v>150</v>
      </c>
      <c r="E21" s="167"/>
      <c r="F21" s="209"/>
      <c r="G21" s="210"/>
      <c r="H21" s="127"/>
      <c r="I21" s="8"/>
      <c r="J21" s="8"/>
      <c r="K21" s="8"/>
      <c r="L21" s="12">
        <f>IF(E16="x",1,0)</f>
        <v>0</v>
      </c>
      <c r="M21" s="10" t="e">
        <f>IF(OR(M16=1,M17=1,M20=1),1,0)</f>
        <v>#REF!</v>
      </c>
      <c r="N21" s="10" t="e">
        <f>IF(OR(N16=1,N17=1,N20=1),1,0)</f>
        <v>#REF!</v>
      </c>
      <c r="O21" s="8" t="e">
        <f>IF(OR(O17=1,O20=1),1,0)</f>
        <v>#REF!</v>
      </c>
    </row>
    <row r="22" spans="1:38" ht="24.6" customHeight="1" x14ac:dyDescent="0.2">
      <c r="A22" s="296"/>
      <c r="B22" s="25" t="s">
        <v>24</v>
      </c>
      <c r="C22" s="81"/>
      <c r="D22" s="32">
        <v>70</v>
      </c>
      <c r="E22" s="33"/>
      <c r="F22" s="209"/>
      <c r="G22" s="210"/>
      <c r="H22" s="126"/>
      <c r="I22" s="8">
        <f>IF(AND(L20=1,L21=0),1,0)</f>
        <v>0</v>
      </c>
      <c r="J22" s="8"/>
      <c r="K22" s="8"/>
      <c r="L22" s="10" t="b">
        <f>_xlfn.XOR(L20,L21)</f>
        <v>0</v>
      </c>
      <c r="M22" s="13" t="e">
        <f>IF(AND(L20=1,M21=1),1,0)</f>
        <v>#REF!</v>
      </c>
      <c r="N22" s="13" t="e">
        <f>IF(AND(L21=1,N21=1),1,0)</f>
        <v>#REF!</v>
      </c>
      <c r="O22" s="8"/>
    </row>
    <row r="23" spans="1:38" s="171" customFormat="1" ht="29.4" customHeight="1" x14ac:dyDescent="0.2">
      <c r="A23" s="296"/>
      <c r="B23" s="196" t="s">
        <v>25</v>
      </c>
      <c r="C23" s="197"/>
      <c r="D23" s="198">
        <v>50</v>
      </c>
      <c r="E23" s="206"/>
      <c r="F23" s="209"/>
      <c r="G23" s="210"/>
      <c r="H23" s="128"/>
      <c r="I23" s="123"/>
      <c r="J23" s="123"/>
      <c r="K23" s="123"/>
      <c r="L23" s="13"/>
      <c r="M23" s="13"/>
      <c r="N23" s="13"/>
      <c r="O23" s="123"/>
      <c r="R23" s="61"/>
      <c r="S23" s="61"/>
      <c r="T23" s="61"/>
      <c r="U23" s="61"/>
      <c r="V23" s="61"/>
      <c r="W23" s="61"/>
      <c r="X23" s="61"/>
      <c r="Y23" s="61"/>
      <c r="Z23" s="61"/>
      <c r="AA23" s="61"/>
      <c r="AB23" s="61"/>
      <c r="AC23" s="61"/>
      <c r="AD23" s="61"/>
      <c r="AE23" s="61"/>
      <c r="AF23" s="61"/>
      <c r="AG23" s="61"/>
      <c r="AH23" s="61"/>
      <c r="AI23" s="61"/>
      <c r="AJ23" s="61"/>
      <c r="AK23" s="61"/>
      <c r="AL23" s="61"/>
    </row>
    <row r="24" spans="1:38" ht="24.6" customHeight="1" x14ac:dyDescent="0.2">
      <c r="A24" s="296"/>
      <c r="B24" s="77" t="s">
        <v>26</v>
      </c>
      <c r="C24" s="82" t="str">
        <f>IF(C13="","",C13)</f>
        <v/>
      </c>
      <c r="D24" s="32">
        <v>100</v>
      </c>
      <c r="E24" s="33"/>
      <c r="F24" s="209"/>
      <c r="G24" s="210"/>
      <c r="H24" s="128"/>
      <c r="I24" s="8">
        <f t="shared" ref="I24:I31" si="0">IF(E21="X",1,0)</f>
        <v>0</v>
      </c>
      <c r="J24" s="8">
        <f t="shared" ref="J24:J31" si="1">I24*D21</f>
        <v>0</v>
      </c>
      <c r="K24" s="75">
        <f>IF(OR(I23=1,I24=1,I25=1,I26=1,I27=1,I28=1,I29=1),1,0)</f>
        <v>0</v>
      </c>
      <c r="L24" s="10"/>
      <c r="M24" s="10"/>
      <c r="N24" s="10"/>
      <c r="O24" s="8"/>
    </row>
    <row r="25" spans="1:38" ht="30.75" customHeight="1" x14ac:dyDescent="0.2">
      <c r="A25" s="296"/>
      <c r="B25" s="25" t="s">
        <v>27</v>
      </c>
      <c r="C25" s="80"/>
      <c r="D25" s="32">
        <v>50</v>
      </c>
      <c r="E25" s="33"/>
      <c r="F25" s="209"/>
      <c r="G25" s="210"/>
      <c r="H25" s="5"/>
      <c r="I25" s="8">
        <f t="shared" si="0"/>
        <v>0</v>
      </c>
      <c r="J25" s="8">
        <f t="shared" si="1"/>
        <v>0</v>
      </c>
      <c r="K25" s="8"/>
      <c r="L25" s="10"/>
      <c r="M25" s="10"/>
      <c r="N25" s="10"/>
      <c r="O25" s="8"/>
    </row>
    <row r="26" spans="1:38" ht="32.1" customHeight="1" x14ac:dyDescent="0.2">
      <c r="A26" s="296"/>
      <c r="B26" s="78" t="s">
        <v>28</v>
      </c>
      <c r="C26" s="80"/>
      <c r="D26" s="32">
        <v>30</v>
      </c>
      <c r="E26" s="33"/>
      <c r="F26" s="209"/>
      <c r="G26" s="210"/>
      <c r="H26" s="129"/>
      <c r="I26" s="8">
        <f t="shared" si="0"/>
        <v>0</v>
      </c>
      <c r="J26" s="8">
        <f t="shared" si="1"/>
        <v>0</v>
      </c>
      <c r="K26" s="8"/>
      <c r="L26" s="15"/>
      <c r="M26" s="10" t="e">
        <f>IF(AND(L34=1,L37=1,L41=1),1,0)</f>
        <v>#REF!</v>
      </c>
      <c r="N26" s="10" t="e">
        <f>IF(AND(L34=1,L41=1),1,0)</f>
        <v>#REF!</v>
      </c>
      <c r="O26" s="14" t="e">
        <f>IF(OR(M26=1,N26=1),1,0)</f>
        <v>#REF!</v>
      </c>
    </row>
    <row r="27" spans="1:38" ht="42" customHeight="1" x14ac:dyDescent="0.25">
      <c r="A27" s="297"/>
      <c r="B27" s="79" t="s">
        <v>29</v>
      </c>
      <c r="C27" s="82" t="str">
        <f>IF(C13="","",C13)</f>
        <v/>
      </c>
      <c r="D27" s="32">
        <v>30</v>
      </c>
      <c r="E27" s="33"/>
      <c r="F27" s="209"/>
      <c r="G27" s="210"/>
      <c r="H27" s="130"/>
      <c r="I27" s="8">
        <f>IF(E24="X",1,0)</f>
        <v>0</v>
      </c>
      <c r="J27" s="8">
        <f t="shared" si="1"/>
        <v>0</v>
      </c>
      <c r="K27" s="8"/>
      <c r="L27" s="12">
        <f>IF(E21="x",1,0)</f>
        <v>0</v>
      </c>
      <c r="M27" s="12">
        <f>IF(OR(N27=1,N29=1,N30=1,N31=1),1,0)</f>
        <v>0</v>
      </c>
      <c r="N27" s="12"/>
      <c r="O27" s="14"/>
    </row>
    <row r="28" spans="1:38" ht="29.25" customHeight="1" x14ac:dyDescent="0.25">
      <c r="A28" s="100">
        <v>6</v>
      </c>
      <c r="B28" s="36" t="s">
        <v>30</v>
      </c>
      <c r="C28" s="82" t="str">
        <f>IF(C13="","",C13)</f>
        <v/>
      </c>
      <c r="D28" s="32">
        <v>100</v>
      </c>
      <c r="E28" s="33"/>
      <c r="F28" s="209"/>
      <c r="G28" s="210"/>
      <c r="H28" s="129"/>
      <c r="I28" s="8">
        <f t="shared" si="0"/>
        <v>0</v>
      </c>
      <c r="J28" s="8">
        <f t="shared" si="1"/>
        <v>0</v>
      </c>
      <c r="K28" s="8"/>
      <c r="L28" s="12"/>
      <c r="M28" s="12"/>
      <c r="N28" s="12"/>
      <c r="O28" s="14"/>
    </row>
    <row r="29" spans="1:38" ht="31.5" customHeight="1" x14ac:dyDescent="0.25">
      <c r="A29" s="49" t="s">
        <v>31</v>
      </c>
      <c r="B29" s="50"/>
      <c r="C29" s="50"/>
      <c r="D29" s="51"/>
      <c r="E29" s="52"/>
      <c r="F29" s="53"/>
      <c r="G29" s="54"/>
      <c r="H29" s="129"/>
      <c r="I29" s="8">
        <f t="shared" si="0"/>
        <v>0</v>
      </c>
      <c r="J29" s="8">
        <f t="shared" si="1"/>
        <v>0</v>
      </c>
      <c r="K29" s="8"/>
      <c r="L29" s="12">
        <f>IF(E23="x",1,0)</f>
        <v>0</v>
      </c>
      <c r="M29" s="10" t="e">
        <f>IF(OR(M26=1,M27=1),1,0)</f>
        <v>#REF!</v>
      </c>
      <c r="N29" s="12"/>
      <c r="O29" s="14"/>
    </row>
    <row r="30" spans="1:38" ht="57" customHeight="1" x14ac:dyDescent="0.25">
      <c r="A30" s="101"/>
      <c r="B30" s="254" t="s">
        <v>32</v>
      </c>
      <c r="C30" s="255"/>
      <c r="D30" s="16" t="s">
        <v>33</v>
      </c>
      <c r="E30" s="33"/>
      <c r="F30" s="244"/>
      <c r="G30" s="245"/>
      <c r="H30" s="129"/>
      <c r="I30" s="8">
        <f t="shared" si="0"/>
        <v>0</v>
      </c>
      <c r="J30" s="8">
        <f t="shared" si="1"/>
        <v>0</v>
      </c>
      <c r="K30" s="8">
        <f>IF(AND(I30=1,I31=1),1,0)</f>
        <v>0</v>
      </c>
      <c r="L30" s="12">
        <f>IF(E24="x",1,0)</f>
        <v>0</v>
      </c>
      <c r="M30" s="13" t="e">
        <f>IF(AND(L21=1,M29=1),1,0)</f>
        <v>#REF!</v>
      </c>
      <c r="N30" s="12"/>
      <c r="O30" s="14"/>
    </row>
    <row r="31" spans="1:38" ht="42" customHeight="1" x14ac:dyDescent="0.25">
      <c r="A31" s="37">
        <v>7</v>
      </c>
      <c r="B31" s="25" t="s">
        <v>34</v>
      </c>
      <c r="C31" s="39" t="s">
        <v>35</v>
      </c>
      <c r="D31" s="16" t="s">
        <v>36</v>
      </c>
      <c r="E31" s="256"/>
      <c r="F31" s="246"/>
      <c r="G31" s="247"/>
      <c r="H31" s="129"/>
      <c r="I31" s="8">
        <f t="shared" si="0"/>
        <v>0</v>
      </c>
      <c r="J31" s="8">
        <f t="shared" si="1"/>
        <v>0</v>
      </c>
      <c r="K31" s="8">
        <f>IF(OR(K24=1,K30=1),1,0)</f>
        <v>0</v>
      </c>
      <c r="L31" s="12">
        <f>IF(E26="x",1,0)</f>
        <v>0</v>
      </c>
      <c r="M31" s="11" t="e">
        <f>IF(OR(M22=1,M30=1),1,0)</f>
        <v>#REF!</v>
      </c>
      <c r="N31" s="12"/>
      <c r="O31" s="8"/>
    </row>
    <row r="32" spans="1:38" ht="27.75" customHeight="1" thickBot="1" x14ac:dyDescent="0.3">
      <c r="A32" s="102">
        <v>8</v>
      </c>
      <c r="B32" s="38" t="s">
        <v>37</v>
      </c>
      <c r="C32" s="42"/>
      <c r="D32" s="40"/>
      <c r="E32" s="257"/>
      <c r="F32" s="246"/>
      <c r="G32" s="247"/>
      <c r="H32" s="131"/>
      <c r="I32" s="8"/>
      <c r="J32" s="8"/>
      <c r="K32" s="8"/>
      <c r="L32" s="12"/>
      <c r="M32" s="11"/>
      <c r="N32" s="12"/>
      <c r="O32" s="8"/>
    </row>
    <row r="33" spans="1:54" ht="39.75" customHeight="1" thickBot="1" x14ac:dyDescent="0.25">
      <c r="A33" s="103">
        <v>9</v>
      </c>
      <c r="B33" s="41" t="s">
        <v>38</v>
      </c>
      <c r="C33" s="165"/>
      <c r="D33" s="241" t="str">
        <f>IF(I22=0,"",IF(AND(I33=1,J33=1,H33=0),"CERTIFICADO VÁLIDO",IF(E30="","CANDIDATO SEM PROFICIÊNCIA EM INGLÊS",IF(J38&gt;5,"CERTIFICADO INVÁLIDO",IF(AND(J38&lt;=5,K33=1),"CERTIFICADO VÁLIDO")))))</f>
        <v/>
      </c>
      <c r="E33" s="242"/>
      <c r="F33" s="248"/>
      <c r="G33" s="249"/>
      <c r="H33" s="131">
        <f>IF(AND(J33=1,K33=1),1,0)</f>
        <v>0</v>
      </c>
      <c r="I33" s="14">
        <f>IF(E30="X",1,0)</f>
        <v>0</v>
      </c>
      <c r="J33" s="14">
        <f>IF(C32="X",1,0)</f>
        <v>0</v>
      </c>
      <c r="K33" s="14">
        <f>IF(D32="X",1,0)</f>
        <v>0</v>
      </c>
      <c r="L33" s="15"/>
      <c r="M33" s="15" t="e">
        <f>IF(M22=0,0,D21*L27+D23*L29+D24*L30+D26*L31+D27*L34+#REF!*L41)*L37*L22</f>
        <v>#REF!</v>
      </c>
      <c r="N33" s="15" t="e">
        <f>IF(N22=0,0,D21*L27+D23*L29+D24*L30+D26*L31+D27*L34+#REF!*L41)*L22</f>
        <v>#REF!</v>
      </c>
      <c r="O33" s="14"/>
    </row>
    <row r="34" spans="1:54" ht="48" customHeight="1" thickBot="1" x14ac:dyDescent="0.3">
      <c r="A34" s="243"/>
      <c r="B34" s="250" t="s">
        <v>39</v>
      </c>
      <c r="C34" s="251"/>
      <c r="D34" s="252"/>
      <c r="E34" s="236" t="str">
        <f ca="1">IF(OR(I19&lt;&gt;1,I34=0,J35=0,K31=0,D33="CERTIFICADO INVÁLIDO",D33="CANDIDATO SEM PROFICIÊNCIA EM INGLÊS"),"PONTUAÇÃO INVÁLIDA",J36)</f>
        <v>PONTUAÇÃO INVÁLIDA</v>
      </c>
      <c r="F34" s="237"/>
      <c r="G34" s="238"/>
      <c r="H34" s="132"/>
      <c r="I34" s="58">
        <f>IF(AND(I33=0,J34=0,J16=1),0,1)</f>
        <v>1</v>
      </c>
      <c r="J34" s="14">
        <f>IF(J33=K33,0,1)</f>
        <v>0</v>
      </c>
      <c r="K34" s="59">
        <f ca="1">YEAR(E129)</f>
        <v>2026</v>
      </c>
      <c r="L34" s="12">
        <f>IF(E27="x",1,0)</f>
        <v>0</v>
      </c>
      <c r="M34" s="15" t="e">
        <f>IF(M33&gt;250,250,M33)</f>
        <v>#REF!</v>
      </c>
      <c r="N34" s="15" t="e">
        <f>IF(N33&gt;250,250,N33)</f>
        <v>#REF!</v>
      </c>
      <c r="O34" s="14"/>
    </row>
    <row r="35" spans="1:54" ht="44.25" customHeight="1" thickBot="1" x14ac:dyDescent="0.25">
      <c r="A35" s="243"/>
      <c r="B35" s="253" t="s">
        <v>40</v>
      </c>
      <c r="C35" s="214"/>
      <c r="D35" s="214"/>
      <c r="E35" s="214"/>
      <c r="F35" s="214"/>
      <c r="G35" s="215"/>
      <c r="H35" s="129"/>
      <c r="I35" s="8"/>
      <c r="J35" s="8">
        <f ca="1">IF(AND(K33=1,C33&lt;K35),0,1)</f>
        <v>1</v>
      </c>
      <c r="K35" s="57">
        <f ca="1">K34-5</f>
        <v>2021</v>
      </c>
      <c r="L35" s="10"/>
      <c r="M35" s="15"/>
      <c r="N35" s="10"/>
      <c r="O35" s="8"/>
    </row>
    <row r="36" spans="1:54" ht="214.5" customHeight="1" x14ac:dyDescent="0.25">
      <c r="A36" s="260" t="s">
        <v>41</v>
      </c>
      <c r="B36" s="261"/>
      <c r="C36" s="216" t="s">
        <v>42</v>
      </c>
      <c r="D36" s="74" t="s">
        <v>43</v>
      </c>
      <c r="E36" s="144" t="s">
        <v>44</v>
      </c>
      <c r="F36" s="258" t="s">
        <v>45</v>
      </c>
      <c r="G36" s="259"/>
      <c r="H36" s="129"/>
      <c r="I36" s="14"/>
      <c r="J36" s="14">
        <f>IF(SUM(J24:J31)&gt;350,350,SUM(J24:J31))</f>
        <v>0</v>
      </c>
      <c r="K36" s="14"/>
      <c r="L36" s="15"/>
      <c r="M36" s="15" t="e">
        <f>IF(M34&gt;250,250,M34)</f>
        <v>#REF!</v>
      </c>
      <c r="N36" s="15" t="e">
        <f>IF(N34&gt;250,250,N34)</f>
        <v>#REF!</v>
      </c>
      <c r="O36" s="14"/>
      <c r="Q36" s="6"/>
      <c r="R36" s="62"/>
    </row>
    <row r="37" spans="1:54" ht="215.25" customHeight="1" thickBot="1" x14ac:dyDescent="0.3">
      <c r="A37" s="262"/>
      <c r="B37" s="263"/>
      <c r="C37" s="217"/>
      <c r="D37" s="176"/>
      <c r="E37" s="120">
        <f ca="1">TODAY()</f>
        <v>46254</v>
      </c>
      <c r="F37" s="142" t="str">
        <f>J43</f>
        <v/>
      </c>
      <c r="G37" s="143" t="str">
        <f>K43</f>
        <v/>
      </c>
      <c r="H37" s="129"/>
      <c r="I37" s="14"/>
      <c r="J37" s="14"/>
      <c r="K37" s="14"/>
      <c r="L37" s="12">
        <f>IF(E30="x",1,0)</f>
        <v>0</v>
      </c>
      <c r="M37" s="15"/>
      <c r="N37" s="12"/>
      <c r="O37" s="14"/>
    </row>
    <row r="38" spans="1:54" ht="86.25" customHeight="1" thickBot="1" x14ac:dyDescent="0.35">
      <c r="A38" s="264"/>
      <c r="B38" s="265"/>
      <c r="C38" s="218" t="s">
        <v>46</v>
      </c>
      <c r="D38" s="219"/>
      <c r="E38" s="186" t="s">
        <v>47</v>
      </c>
      <c r="F38" s="310" t="s">
        <v>22</v>
      </c>
      <c r="G38" s="311"/>
      <c r="H38" s="129"/>
      <c r="I38" s="14">
        <f ca="1">IF(J38&lt;5,1,0)</f>
        <v>0</v>
      </c>
      <c r="J38" s="2">
        <f ca="1">YEARFRAC(C33,I41,1)</f>
        <v>126.63859785280042</v>
      </c>
      <c r="K38">
        <f ca="1">(J38-TRUNC(J38))*12</f>
        <v>7.6631742336049911</v>
      </c>
      <c r="L38" s="12"/>
      <c r="M38" s="15"/>
      <c r="N38" s="12"/>
      <c r="O38" s="14"/>
      <c r="S38" s="24" t="str">
        <f>F37</f>
        <v/>
      </c>
      <c r="U38" s="61" t="str">
        <f>G37</f>
        <v/>
      </c>
    </row>
    <row r="39" spans="1:54" ht="42" customHeight="1" x14ac:dyDescent="0.3">
      <c r="A39" s="177"/>
      <c r="B39" s="178"/>
      <c r="C39" s="179" t="s">
        <v>48</v>
      </c>
      <c r="D39" s="179" t="s">
        <v>49</v>
      </c>
      <c r="E39" s="183"/>
      <c r="F39" s="184"/>
      <c r="G39" s="185"/>
      <c r="H39" s="129"/>
      <c r="I39" s="14"/>
      <c r="K39"/>
      <c r="L39" s="12"/>
      <c r="M39" s="15"/>
      <c r="N39" s="12"/>
      <c r="O39" s="14"/>
    </row>
    <row r="40" spans="1:54" ht="54" customHeight="1" x14ac:dyDescent="0.25">
      <c r="A40" s="113">
        <v>10</v>
      </c>
      <c r="B40" s="182" t="s">
        <v>50</v>
      </c>
      <c r="C40" s="199"/>
      <c r="D40" s="200"/>
      <c r="E40" s="188">
        <f>W40*30</f>
        <v>0</v>
      </c>
      <c r="F40" s="211"/>
      <c r="G40" s="212"/>
      <c r="H40" s="133"/>
      <c r="I40" s="14"/>
      <c r="J40" s="2" t="str">
        <f>IF(C33="","",TRUNC(J38))</f>
        <v/>
      </c>
      <c r="K40" s="2" t="str">
        <f>IF(C33="","",TRUNC(K38))</f>
        <v/>
      </c>
      <c r="L40" s="12"/>
      <c r="M40" s="15"/>
      <c r="N40" s="12"/>
      <c r="O40" s="14"/>
      <c r="S40" s="24">
        <f>C40</f>
        <v>0</v>
      </c>
      <c r="U40" s="61">
        <f>D40</f>
        <v>0</v>
      </c>
      <c r="W40" s="61">
        <f>S40+U40/12</f>
        <v>0</v>
      </c>
    </row>
    <row r="41" spans="1:54" ht="62.25" customHeight="1" x14ac:dyDescent="0.3">
      <c r="A41" s="107">
        <v>11</v>
      </c>
      <c r="B41" s="180" t="s">
        <v>51</v>
      </c>
      <c r="C41" s="201"/>
      <c r="D41" s="202"/>
      <c r="E41" s="188">
        <f>W41*25</f>
        <v>0</v>
      </c>
      <c r="F41" s="211"/>
      <c r="G41" s="212"/>
      <c r="H41" s="128"/>
      <c r="I41" s="34">
        <f ca="1">TODAY()</f>
        <v>46254</v>
      </c>
      <c r="J41" s="2">
        <f ca="1">YEARFRAC(D37,E37,1)</f>
        <v>126.63859785280042</v>
      </c>
      <c r="K41">
        <f ca="1">(J41-TRUNC(J41))*12</f>
        <v>7.6631742336049911</v>
      </c>
      <c r="L41" s="12" t="e">
        <f>IF(#REF!="x",1,0)</f>
        <v>#REF!</v>
      </c>
      <c r="M41" s="18"/>
      <c r="N41" s="12"/>
      <c r="O41" s="17"/>
      <c r="S41" s="24">
        <f>C41</f>
        <v>0</v>
      </c>
      <c r="U41" s="61">
        <f>D41</f>
        <v>0</v>
      </c>
      <c r="W41" s="61">
        <f>S41+U41/12</f>
        <v>0</v>
      </c>
    </row>
    <row r="42" spans="1:54" ht="113.4" customHeight="1" x14ac:dyDescent="0.25">
      <c r="A42" s="107">
        <v>12</v>
      </c>
      <c r="B42" s="180" t="s">
        <v>52</v>
      </c>
      <c r="C42" s="201"/>
      <c r="D42" s="202"/>
      <c r="E42" s="188">
        <f>W42*20</f>
        <v>0</v>
      </c>
      <c r="F42" s="211"/>
      <c r="G42" s="212"/>
      <c r="H42" s="134"/>
      <c r="I42" s="2">
        <f ca="1">YEAR(I41)</f>
        <v>2026</v>
      </c>
      <c r="J42" s="119" t="str">
        <f ca="1">IF(AND(D37&lt;&gt;0,E37&lt;&gt;0),+E37-D37-1,"")</f>
        <v/>
      </c>
      <c r="L42" s="19"/>
      <c r="M42" s="20"/>
      <c r="N42" s="20"/>
      <c r="S42" s="24">
        <f>C42</f>
        <v>0</v>
      </c>
      <c r="U42" s="61">
        <f>D42</f>
        <v>0</v>
      </c>
      <c r="W42" s="61">
        <f>S42+U42/12</f>
        <v>0</v>
      </c>
    </row>
    <row r="43" spans="1:54" ht="81" customHeight="1" x14ac:dyDescent="0.2">
      <c r="A43" s="108">
        <v>13</v>
      </c>
      <c r="B43" s="181" t="s">
        <v>53</v>
      </c>
      <c r="C43" s="201"/>
      <c r="D43" s="202"/>
      <c r="E43" s="188">
        <f>W43*15</f>
        <v>0</v>
      </c>
      <c r="F43" s="211"/>
      <c r="G43" s="212"/>
      <c r="H43" s="135"/>
      <c r="J43" s="2" t="str">
        <f>IF(D37="","",TRUNC(J41))</f>
        <v/>
      </c>
      <c r="K43" s="2" t="str">
        <f>IF(D37="","",TRUNC(K41))</f>
        <v/>
      </c>
      <c r="L43" s="8" t="e">
        <f>IF(OR(D40&gt;0,D41&gt;0,D42&gt;0,D46&gt;0,#REF!&gt;0),1,0)</f>
        <v>#REF!</v>
      </c>
      <c r="M43" s="8"/>
      <c r="S43" s="24">
        <f t="shared" ref="S43:S46" si="2">C43</f>
        <v>0</v>
      </c>
      <c r="U43" s="61">
        <f t="shared" ref="U43:U46" si="3">D43</f>
        <v>0</v>
      </c>
      <c r="W43" s="61">
        <f t="shared" ref="W43:W46" si="4">S43+U43/12</f>
        <v>0</v>
      </c>
    </row>
    <row r="44" spans="1:54" ht="85.5" customHeight="1" x14ac:dyDescent="0.2">
      <c r="A44" s="108">
        <v>14</v>
      </c>
      <c r="B44" s="181" t="s">
        <v>54</v>
      </c>
      <c r="C44" s="201"/>
      <c r="D44" s="202"/>
      <c r="E44" s="188">
        <f>W44*10</f>
        <v>0</v>
      </c>
      <c r="F44" s="211"/>
      <c r="G44" s="212"/>
      <c r="H44" s="5"/>
      <c r="L44" s="21" t="e">
        <f ca="1">IF(AND(D37&gt;0,E37&gt;0,O21=1,L43=1,F37&gt;=3),1,0)</f>
        <v>#REF!</v>
      </c>
      <c r="M44" s="21"/>
      <c r="S44" s="24">
        <f t="shared" si="2"/>
        <v>0</v>
      </c>
      <c r="U44" s="61">
        <f t="shared" si="3"/>
        <v>0</v>
      </c>
      <c r="W44" s="61">
        <f t="shared" si="4"/>
        <v>0</v>
      </c>
    </row>
    <row r="45" spans="1:54" ht="58.5" customHeight="1" x14ac:dyDescent="0.2">
      <c r="A45" s="108">
        <v>15</v>
      </c>
      <c r="B45" s="181" t="s">
        <v>55</v>
      </c>
      <c r="C45" s="201"/>
      <c r="D45" s="202"/>
      <c r="E45" s="188">
        <f>W45*5</f>
        <v>0</v>
      </c>
      <c r="F45" s="211"/>
      <c r="G45" s="212"/>
      <c r="H45" s="136"/>
      <c r="L45" s="21" t="e">
        <f ca="1">IF(L44=1,(D40*16)+(D41*8)+(D42*5)+(D46*16)+(#REF!*8)+(#REF!*0.5))</f>
        <v>#REF!</v>
      </c>
      <c r="M45" s="21"/>
      <c r="S45" s="24">
        <f t="shared" si="2"/>
        <v>0</v>
      </c>
      <c r="U45" s="61">
        <f t="shared" si="3"/>
        <v>0</v>
      </c>
      <c r="W45" s="61">
        <f t="shared" si="4"/>
        <v>0</v>
      </c>
    </row>
    <row r="46" spans="1:54" ht="49.5" customHeight="1" thickBot="1" x14ac:dyDescent="0.25">
      <c r="A46" s="117">
        <v>16</v>
      </c>
      <c r="B46" s="181" t="s">
        <v>56</v>
      </c>
      <c r="C46" s="201"/>
      <c r="D46" s="202"/>
      <c r="E46" s="188">
        <f>W46*20</f>
        <v>0</v>
      </c>
      <c r="F46" s="211"/>
      <c r="G46" s="212"/>
      <c r="H46" s="137"/>
      <c r="L46" s="21"/>
      <c r="M46" s="21"/>
      <c r="S46" s="24">
        <f t="shared" si="2"/>
        <v>0</v>
      </c>
      <c r="U46" s="61">
        <f t="shared" si="3"/>
        <v>0</v>
      </c>
      <c r="W46" s="61">
        <f t="shared" si="4"/>
        <v>0</v>
      </c>
    </row>
    <row r="47" spans="1:54" s="22" customFormat="1" ht="52.5" customHeight="1" thickBot="1" x14ac:dyDescent="0.3">
      <c r="A47" s="325"/>
      <c r="B47" s="250" t="s">
        <v>39</v>
      </c>
      <c r="C47" s="251"/>
      <c r="D47" s="252"/>
      <c r="E47" s="270" t="str">
        <f>K48</f>
        <v>TEMPO DE EXPERIÊNCIA INSUFICIENTE</v>
      </c>
      <c r="F47" s="271"/>
      <c r="G47" s="272"/>
      <c r="H47" s="137"/>
      <c r="L47" s="23" t="e">
        <f ca="1">IF(L45&gt;250,250,L45)</f>
        <v>#REF!</v>
      </c>
      <c r="M47" s="23"/>
      <c r="R47" s="63"/>
      <c r="S47" s="63"/>
      <c r="T47" s="61"/>
      <c r="U47" s="61"/>
      <c r="V47" s="61"/>
      <c r="W47" s="61">
        <f>SUM(W40:W46)</f>
        <v>0</v>
      </c>
      <c r="X47" s="24"/>
      <c r="Y47" s="24"/>
      <c r="Z47" s="24"/>
      <c r="AA47" s="24"/>
      <c r="AB47" s="24"/>
      <c r="AC47" s="24"/>
      <c r="AD47" s="24"/>
      <c r="AE47" s="24"/>
      <c r="AF47" s="24"/>
      <c r="AG47" s="24"/>
      <c r="AH47" s="24"/>
      <c r="AI47" s="24"/>
      <c r="AJ47" s="24"/>
      <c r="AK47" s="24"/>
      <c r="AL47" s="24"/>
      <c r="AM47" s="2"/>
      <c r="AN47" s="2"/>
      <c r="AO47" s="2"/>
      <c r="AP47" s="2"/>
      <c r="AQ47" s="2"/>
      <c r="AR47" s="2"/>
      <c r="AS47" s="2"/>
      <c r="AT47" s="2"/>
      <c r="AU47" s="2"/>
      <c r="AV47" s="2"/>
      <c r="AW47" s="2"/>
      <c r="AX47" s="2"/>
      <c r="AY47" s="2"/>
      <c r="AZ47" s="2"/>
      <c r="BA47" s="2"/>
      <c r="BB47" s="2"/>
    </row>
    <row r="48" spans="1:54" s="22" customFormat="1" ht="38.1" customHeight="1" thickBot="1" x14ac:dyDescent="0.3">
      <c r="A48" s="326"/>
      <c r="B48" s="213" t="s">
        <v>57</v>
      </c>
      <c r="C48" s="214"/>
      <c r="D48" s="214"/>
      <c r="E48" s="214"/>
      <c r="F48" s="214"/>
      <c r="G48" s="215"/>
      <c r="H48" s="137"/>
      <c r="I48" s="60">
        <f>IF(SUM(E40:E46)&gt;350,350,SUM(E40:E46))</f>
        <v>0</v>
      </c>
      <c r="J48" s="22">
        <f>W47</f>
        <v>0</v>
      </c>
      <c r="K48" s="22" t="str">
        <f>IF(OR(AND(J48&lt;3,K24=1),AND(J48&lt;5,K24=0)),"TEMPO DE EXPERIÊNCIA INSUFICIENTE",IF(J48&gt;J41,"SOBREPOSIÇÃO DE ANOS DE EXPERIÊNCIA",IF(D37="","NÃO INFORMOU O ANO DA PRIMEIRA GRADUAÇÃO OU TITULAÇÃO NA ÁREA",L48)))</f>
        <v>TEMPO DE EXPERIÊNCIA INSUFICIENTE</v>
      </c>
      <c r="L48" s="23">
        <f ca="1">IF(J48&gt;J41,"SOBREPOSIÇÃO DE ANOS DE EXPERIÊNCIA",I48)</f>
        <v>0</v>
      </c>
      <c r="M48" s="23"/>
      <c r="R48" s="63"/>
      <c r="S48" s="63"/>
      <c r="T48" s="61"/>
      <c r="U48" s="61"/>
      <c r="V48" s="61"/>
      <c r="W48" s="61"/>
      <c r="X48" s="24"/>
      <c r="Y48" s="24"/>
      <c r="Z48" s="24"/>
      <c r="AA48" s="24"/>
      <c r="AB48" s="24"/>
      <c r="AC48" s="24"/>
      <c r="AD48" s="24"/>
      <c r="AE48" s="24"/>
      <c r="AF48" s="24"/>
      <c r="AG48" s="24"/>
      <c r="AH48" s="24"/>
      <c r="AI48" s="24"/>
      <c r="AJ48" s="24"/>
      <c r="AK48" s="24"/>
      <c r="AL48" s="24"/>
      <c r="AM48" s="2"/>
      <c r="AN48" s="2"/>
      <c r="AO48" s="2"/>
      <c r="AP48" s="2"/>
      <c r="AQ48" s="2"/>
      <c r="AR48" s="2"/>
      <c r="AS48" s="2"/>
      <c r="AT48" s="2"/>
      <c r="AU48" s="2"/>
      <c r="AV48" s="2"/>
      <c r="AW48" s="2"/>
      <c r="AX48" s="2"/>
      <c r="AY48" s="2"/>
      <c r="AZ48" s="2"/>
      <c r="BA48" s="2"/>
      <c r="BB48" s="2"/>
    </row>
    <row r="49" spans="1:54" s="22" customFormat="1" ht="54.75" customHeight="1" thickBot="1" x14ac:dyDescent="0.3">
      <c r="A49" s="222">
        <v>17</v>
      </c>
      <c r="B49" s="229" t="s">
        <v>58</v>
      </c>
      <c r="C49" s="71" t="s">
        <v>59</v>
      </c>
      <c r="D49" s="83" t="s">
        <v>60</v>
      </c>
      <c r="E49" s="55" t="s">
        <v>61</v>
      </c>
      <c r="F49" s="268" t="s">
        <v>22</v>
      </c>
      <c r="G49" s="269"/>
      <c r="H49" s="137"/>
      <c r="I49" s="60"/>
      <c r="L49" s="23"/>
      <c r="M49" s="23"/>
      <c r="R49" s="63"/>
      <c r="S49" s="63"/>
      <c r="T49" s="61"/>
      <c r="U49" s="61"/>
      <c r="V49" s="61"/>
      <c r="W49" s="61"/>
      <c r="X49" s="24"/>
      <c r="Y49" s="24"/>
      <c r="Z49" s="24"/>
      <c r="AA49" s="24"/>
      <c r="AB49" s="24"/>
      <c r="AC49" s="24"/>
      <c r="AD49" s="24"/>
      <c r="AE49" s="24"/>
      <c r="AF49" s="24"/>
      <c r="AG49" s="24"/>
      <c r="AH49" s="24"/>
      <c r="AI49" s="24"/>
      <c r="AJ49" s="24"/>
      <c r="AK49" s="24"/>
      <c r="AL49" s="24"/>
      <c r="AM49" s="2"/>
      <c r="AN49" s="2"/>
      <c r="AO49" s="2"/>
      <c r="AP49" s="2"/>
      <c r="AQ49" s="2"/>
      <c r="AR49" s="2"/>
      <c r="AS49" s="2"/>
      <c r="AT49" s="2"/>
      <c r="AU49" s="2"/>
      <c r="AV49" s="2"/>
      <c r="AW49" s="2"/>
      <c r="AX49" s="2"/>
      <c r="AY49" s="2"/>
      <c r="AZ49" s="2"/>
      <c r="BA49" s="2"/>
      <c r="BB49" s="2"/>
    </row>
    <row r="50" spans="1:54" s="22" customFormat="1" ht="86.25" customHeight="1" thickBot="1" x14ac:dyDescent="0.3">
      <c r="A50" s="223"/>
      <c r="B50" s="225"/>
      <c r="C50" s="204" t="s">
        <v>62</v>
      </c>
      <c r="D50" s="84"/>
      <c r="E50" s="189">
        <f>IF(D50&gt;100,50,IF(D50&gt;=1,0.5*D50,0))</f>
        <v>0</v>
      </c>
      <c r="F50" s="266"/>
      <c r="G50" s="267"/>
      <c r="H50" s="137"/>
      <c r="I50" s="60"/>
      <c r="L50" s="23"/>
      <c r="M50" s="23"/>
      <c r="R50" s="63"/>
      <c r="S50" s="63"/>
      <c r="T50" s="61"/>
      <c r="U50" s="61"/>
      <c r="V50" s="61"/>
      <c r="W50" s="61"/>
      <c r="X50" s="24"/>
      <c r="Y50" s="24"/>
      <c r="Z50" s="24"/>
      <c r="AA50" s="24"/>
      <c r="AB50" s="24"/>
      <c r="AC50" s="24"/>
      <c r="AD50" s="24"/>
      <c r="AE50" s="24"/>
      <c r="AF50" s="24"/>
      <c r="AG50" s="24"/>
      <c r="AH50" s="24"/>
      <c r="AI50" s="24"/>
      <c r="AJ50" s="24"/>
      <c r="AK50" s="24"/>
      <c r="AL50" s="24"/>
      <c r="AM50" s="2"/>
      <c r="AN50" s="2"/>
      <c r="AO50" s="2"/>
      <c r="AP50" s="2"/>
      <c r="AQ50" s="2"/>
      <c r="AR50" s="2"/>
      <c r="AS50" s="2"/>
      <c r="AT50" s="2"/>
      <c r="AU50" s="2"/>
      <c r="AV50" s="2"/>
      <c r="AW50" s="2"/>
      <c r="AX50" s="2"/>
      <c r="AY50" s="2"/>
      <c r="AZ50" s="2"/>
      <c r="BA50" s="2"/>
      <c r="BB50" s="2"/>
    </row>
    <row r="51" spans="1:54" s="22" customFormat="1" ht="78.75" customHeight="1" thickBot="1" x14ac:dyDescent="0.25">
      <c r="A51" s="109">
        <v>18</v>
      </c>
      <c r="B51" s="31" t="s">
        <v>63</v>
      </c>
      <c r="C51" s="203" t="s">
        <v>62</v>
      </c>
      <c r="D51" s="84"/>
      <c r="E51" s="189">
        <f>IF(D51&gt;100,50,IF(D51&gt;=1,0.5*D51,0))</f>
        <v>0</v>
      </c>
      <c r="F51" s="266"/>
      <c r="G51" s="267"/>
      <c r="H51" s="137"/>
      <c r="L51" s="22" t="str">
        <f>IF(SUM(E40:E46)&lt;3,"TEMPO DE EXPERIÊNCIA INSUFICIENTE NA ÁREA DA DISCIPLINA", I48)</f>
        <v>TEMPO DE EXPERIÊNCIA INSUFICIENTE NA ÁREA DA DISCIPLINA</v>
      </c>
      <c r="R51" s="63"/>
      <c r="S51" s="63"/>
      <c r="T51" s="61"/>
      <c r="U51" s="61"/>
      <c r="V51" s="61"/>
      <c r="W51" s="61"/>
      <c r="X51" s="24"/>
      <c r="Y51" s="24"/>
      <c r="Z51" s="24"/>
      <c r="AA51" s="24"/>
      <c r="AB51" s="24"/>
      <c r="AC51" s="24"/>
      <c r="AD51" s="24"/>
      <c r="AE51" s="24"/>
      <c r="AF51" s="24"/>
      <c r="AG51" s="24"/>
      <c r="AH51" s="24"/>
      <c r="AI51" s="24"/>
      <c r="AJ51" s="24"/>
      <c r="AK51" s="24"/>
      <c r="AL51" s="24"/>
      <c r="AM51" s="2"/>
      <c r="AN51" s="2"/>
      <c r="AO51" s="2"/>
      <c r="AP51" s="2"/>
      <c r="AQ51" s="2"/>
      <c r="AR51" s="2"/>
      <c r="AS51" s="2"/>
      <c r="AT51" s="2"/>
      <c r="AU51" s="2"/>
      <c r="AV51" s="2"/>
      <c r="AW51" s="2"/>
      <c r="AX51" s="2"/>
      <c r="AY51" s="2"/>
      <c r="AZ51" s="2"/>
      <c r="BA51" s="2"/>
      <c r="BB51" s="2"/>
    </row>
    <row r="52" spans="1:54" s="22" customFormat="1" ht="85.5" customHeight="1" thickBot="1" x14ac:dyDescent="0.25">
      <c r="A52" s="220" t="s">
        <v>64</v>
      </c>
      <c r="B52" s="221"/>
      <c r="C52" s="71" t="s">
        <v>59</v>
      </c>
      <c r="D52" s="72" t="s">
        <v>65</v>
      </c>
      <c r="E52" s="86" t="s">
        <v>61</v>
      </c>
      <c r="F52" s="226" t="s">
        <v>22</v>
      </c>
      <c r="G52" s="227"/>
      <c r="H52" s="138"/>
      <c r="R52" s="63"/>
      <c r="S52" s="63"/>
      <c r="T52" s="61"/>
      <c r="U52" s="61"/>
      <c r="V52" s="61"/>
      <c r="W52" s="61"/>
      <c r="X52" s="24"/>
      <c r="Y52" s="24"/>
      <c r="Z52" s="24"/>
      <c r="AA52" s="24"/>
      <c r="AB52" s="24"/>
      <c r="AC52" s="24"/>
      <c r="AD52" s="24"/>
      <c r="AE52" s="24"/>
      <c r="AF52" s="24"/>
      <c r="AG52" s="24"/>
      <c r="AH52" s="24"/>
      <c r="AI52" s="24"/>
      <c r="AJ52" s="24"/>
      <c r="AK52" s="24"/>
      <c r="AL52" s="24"/>
      <c r="AM52" s="2"/>
      <c r="AN52" s="2"/>
      <c r="AO52" s="2"/>
      <c r="AP52" s="2"/>
      <c r="AQ52" s="2"/>
      <c r="AR52" s="2"/>
      <c r="AS52" s="2"/>
      <c r="AT52" s="2"/>
      <c r="AU52" s="2"/>
      <c r="AV52" s="2"/>
      <c r="AW52" s="2"/>
      <c r="AX52" s="2"/>
      <c r="AY52" s="2"/>
      <c r="AZ52" s="2"/>
      <c r="BA52" s="2"/>
      <c r="BB52" s="2"/>
    </row>
    <row r="53" spans="1:54" s="22" customFormat="1" ht="45" customHeight="1" x14ac:dyDescent="0.2">
      <c r="A53" s="239">
        <v>19</v>
      </c>
      <c r="B53" s="229" t="s">
        <v>66</v>
      </c>
      <c r="C53" s="87" t="s">
        <v>67</v>
      </c>
      <c r="D53" s="88"/>
      <c r="E53" s="190">
        <f>D53*50</f>
        <v>0</v>
      </c>
      <c r="F53" s="207"/>
      <c r="G53" s="208"/>
      <c r="H53" s="128"/>
      <c r="R53" s="63"/>
      <c r="S53" s="63"/>
      <c r="T53" s="61"/>
      <c r="U53" s="61"/>
      <c r="V53" s="61"/>
      <c r="W53" s="61"/>
      <c r="X53" s="24"/>
      <c r="Y53" s="24"/>
      <c r="Z53" s="24"/>
      <c r="AA53" s="24"/>
      <c r="AB53" s="24"/>
      <c r="AC53" s="24"/>
      <c r="AD53" s="24"/>
      <c r="AE53" s="24"/>
      <c r="AF53" s="24"/>
      <c r="AG53" s="24"/>
      <c r="AH53" s="24"/>
      <c r="AI53" s="24"/>
      <c r="AJ53" s="24"/>
      <c r="AK53" s="24"/>
      <c r="AL53" s="24"/>
      <c r="AM53" s="2"/>
      <c r="AN53" s="2"/>
      <c r="AO53" s="2"/>
      <c r="AP53" s="2"/>
      <c r="AQ53" s="2"/>
      <c r="AR53" s="2"/>
      <c r="AS53" s="2"/>
      <c r="AT53" s="2"/>
      <c r="AU53" s="2"/>
      <c r="AV53" s="2"/>
      <c r="AW53" s="2"/>
      <c r="AX53" s="2"/>
      <c r="AY53" s="2"/>
      <c r="AZ53" s="2"/>
      <c r="BA53" s="2"/>
      <c r="BB53" s="2"/>
    </row>
    <row r="54" spans="1:54" ht="58.5" customHeight="1" thickBot="1" x14ac:dyDescent="0.25">
      <c r="A54" s="240"/>
      <c r="B54" s="225"/>
      <c r="C54" s="30" t="s">
        <v>68</v>
      </c>
      <c r="D54" s="89"/>
      <c r="E54" s="190">
        <f>D54*10</f>
        <v>0</v>
      </c>
      <c r="F54" s="207"/>
      <c r="G54" s="208"/>
      <c r="H54" s="5"/>
    </row>
    <row r="55" spans="1:54" ht="38.25" customHeight="1" x14ac:dyDescent="0.2">
      <c r="A55" s="324">
        <v>20</v>
      </c>
      <c r="B55" s="229" t="s">
        <v>69</v>
      </c>
      <c r="C55" s="87" t="s">
        <v>70</v>
      </c>
      <c r="D55" s="89"/>
      <c r="E55" s="190">
        <f>D55*20</f>
        <v>0</v>
      </c>
      <c r="F55" s="207"/>
      <c r="G55" s="208"/>
      <c r="H55" s="139"/>
    </row>
    <row r="56" spans="1:54" ht="75" customHeight="1" x14ac:dyDescent="0.2">
      <c r="A56" s="240"/>
      <c r="B56" s="225"/>
      <c r="C56" s="30" t="s">
        <v>71</v>
      </c>
      <c r="D56" s="89"/>
      <c r="E56" s="190">
        <f>D56*5</f>
        <v>0</v>
      </c>
      <c r="F56" s="207"/>
      <c r="G56" s="208"/>
      <c r="H56" s="139"/>
      <c r="I56" s="8"/>
      <c r="J56" s="8"/>
      <c r="K56" s="8"/>
      <c r="L56" s="21"/>
      <c r="M56" s="8"/>
      <c r="N56" s="8"/>
      <c r="O56" s="8"/>
    </row>
    <row r="57" spans="1:54" ht="75" customHeight="1" x14ac:dyDescent="0.2">
      <c r="A57" s="222">
        <v>21</v>
      </c>
      <c r="B57" s="224" t="s">
        <v>72</v>
      </c>
      <c r="C57" s="77" t="s">
        <v>73</v>
      </c>
      <c r="D57" s="89"/>
      <c r="E57" s="190">
        <f>D57*10</f>
        <v>0</v>
      </c>
      <c r="F57" s="207"/>
      <c r="G57" s="208"/>
      <c r="H57" s="140"/>
      <c r="I57" s="5"/>
      <c r="J57" s="5"/>
      <c r="K57" s="5"/>
      <c r="M57" s="5"/>
      <c r="N57" s="5"/>
      <c r="O57" s="5"/>
    </row>
    <row r="58" spans="1:54" ht="57" customHeight="1" thickBot="1" x14ac:dyDescent="0.25">
      <c r="A58" s="223"/>
      <c r="B58" s="225"/>
      <c r="C58" s="77" t="s">
        <v>74</v>
      </c>
      <c r="D58" s="90"/>
      <c r="E58" s="190">
        <f>D58*5</f>
        <v>0</v>
      </c>
      <c r="F58" s="207"/>
      <c r="G58" s="208"/>
      <c r="H58" s="139"/>
      <c r="L58" s="8"/>
    </row>
    <row r="59" spans="1:54" ht="51.9" customHeight="1" x14ac:dyDescent="0.2">
      <c r="A59" s="234">
        <v>22</v>
      </c>
      <c r="B59" s="228" t="s">
        <v>75</v>
      </c>
      <c r="C59" s="30" t="s">
        <v>76</v>
      </c>
      <c r="D59" s="89"/>
      <c r="E59" s="190">
        <f>D59*5</f>
        <v>0</v>
      </c>
      <c r="F59" s="207"/>
      <c r="G59" s="208"/>
      <c r="H59" s="139"/>
      <c r="I59" s="8"/>
      <c r="J59" s="8"/>
      <c r="K59" s="8"/>
      <c r="L59" s="8"/>
      <c r="M59" s="8"/>
      <c r="N59" s="8"/>
      <c r="O59" s="8"/>
    </row>
    <row r="60" spans="1:54" ht="51.9" customHeight="1" x14ac:dyDescent="0.2">
      <c r="A60" s="235"/>
      <c r="B60" s="225"/>
      <c r="C60" s="77" t="s">
        <v>77</v>
      </c>
      <c r="D60" s="90"/>
      <c r="E60" s="190">
        <f>D60*2.5</f>
        <v>0</v>
      </c>
      <c r="F60" s="207"/>
      <c r="G60" s="208"/>
      <c r="H60" s="139"/>
      <c r="I60" s="8"/>
      <c r="J60" s="8"/>
      <c r="K60" s="8"/>
      <c r="L60" s="8"/>
      <c r="M60" s="8"/>
      <c r="N60" s="8"/>
      <c r="O60" s="8"/>
    </row>
    <row r="61" spans="1:54" ht="51.9" customHeight="1" x14ac:dyDescent="0.2">
      <c r="A61" s="101">
        <v>23</v>
      </c>
      <c r="B61" s="77" t="s">
        <v>78</v>
      </c>
      <c r="C61" s="77" t="s">
        <v>79</v>
      </c>
      <c r="D61" s="90"/>
      <c r="E61" s="190">
        <f>D61*2</f>
        <v>0</v>
      </c>
      <c r="F61" s="207"/>
      <c r="G61" s="208"/>
      <c r="H61" s="139"/>
      <c r="I61" s="8"/>
      <c r="J61" s="8"/>
      <c r="K61" s="8"/>
      <c r="L61" s="8"/>
      <c r="M61" s="8"/>
      <c r="N61" s="8"/>
      <c r="O61" s="8"/>
    </row>
    <row r="62" spans="1:54" ht="51.9" customHeight="1" x14ac:dyDescent="0.2">
      <c r="A62" s="327">
        <v>24</v>
      </c>
      <c r="B62" s="224" t="s">
        <v>80</v>
      </c>
      <c r="C62" s="77" t="s">
        <v>81</v>
      </c>
      <c r="D62" s="90"/>
      <c r="E62" s="190">
        <f>D62*2</f>
        <v>0</v>
      </c>
      <c r="F62" s="207"/>
      <c r="G62" s="208"/>
      <c r="H62" s="139"/>
      <c r="I62" s="8"/>
      <c r="J62" s="8"/>
      <c r="K62" s="8"/>
      <c r="L62" s="8"/>
      <c r="M62" s="8"/>
      <c r="N62" s="8"/>
      <c r="O62" s="8"/>
    </row>
    <row r="63" spans="1:54" ht="60" customHeight="1" thickBot="1" x14ac:dyDescent="0.25">
      <c r="A63" s="235"/>
      <c r="B63" s="233"/>
      <c r="C63" s="31" t="s">
        <v>82</v>
      </c>
      <c r="D63" s="91"/>
      <c r="E63" s="190">
        <f>D63</f>
        <v>0</v>
      </c>
      <c r="F63" s="207"/>
      <c r="G63" s="208"/>
      <c r="H63" s="139"/>
      <c r="I63" s="8"/>
      <c r="J63" s="8"/>
      <c r="K63" s="8"/>
      <c r="L63" s="8"/>
      <c r="M63" s="8"/>
      <c r="N63" s="8"/>
      <c r="O63" s="8"/>
    </row>
    <row r="64" spans="1:54" ht="79.5" customHeight="1" thickBot="1" x14ac:dyDescent="0.25">
      <c r="A64" s="220" t="s">
        <v>83</v>
      </c>
      <c r="B64" s="221"/>
      <c r="C64" s="71" t="s">
        <v>59</v>
      </c>
      <c r="D64" s="72" t="s">
        <v>84</v>
      </c>
      <c r="E64" s="191" t="s">
        <v>61</v>
      </c>
      <c r="F64" s="226" t="s">
        <v>22</v>
      </c>
      <c r="G64" s="227"/>
      <c r="H64" s="139"/>
      <c r="I64" s="8"/>
      <c r="J64" s="8"/>
      <c r="K64" s="8"/>
      <c r="L64" s="8"/>
      <c r="M64" s="8"/>
      <c r="N64" s="8"/>
      <c r="O64" s="8"/>
    </row>
    <row r="65" spans="1:38" ht="73.5" customHeight="1" x14ac:dyDescent="0.2">
      <c r="A65" s="101">
        <v>25</v>
      </c>
      <c r="B65" s="92" t="s">
        <v>85</v>
      </c>
      <c r="C65" s="87" t="s">
        <v>86</v>
      </c>
      <c r="D65" s="93"/>
      <c r="E65" s="190">
        <f>D65*5</f>
        <v>0</v>
      </c>
      <c r="F65" s="207"/>
      <c r="G65" s="208"/>
      <c r="H65" s="139"/>
      <c r="I65" s="8"/>
      <c r="J65" s="8"/>
      <c r="K65" s="8"/>
      <c r="L65" s="8"/>
      <c r="M65" s="8"/>
      <c r="N65" s="8"/>
      <c r="O65" s="8"/>
    </row>
    <row r="66" spans="1:38" ht="73.5" customHeight="1" x14ac:dyDescent="0.2">
      <c r="A66" s="118">
        <v>26</v>
      </c>
      <c r="B66" s="30" t="s">
        <v>87</v>
      </c>
      <c r="C66" s="30" t="s">
        <v>88</v>
      </c>
      <c r="D66" s="94"/>
      <c r="E66" s="190">
        <f>D66*2</f>
        <v>0</v>
      </c>
      <c r="F66" s="207"/>
      <c r="G66" s="208"/>
      <c r="H66" s="139"/>
      <c r="I66" s="8"/>
      <c r="J66" s="8"/>
      <c r="K66" s="8"/>
      <c r="L66" s="8"/>
      <c r="M66" s="8"/>
      <c r="N66" s="8"/>
      <c r="O66" s="8"/>
    </row>
    <row r="67" spans="1:38" ht="78" customHeight="1" thickBot="1" x14ac:dyDescent="0.25">
      <c r="A67" s="110">
        <v>27</v>
      </c>
      <c r="B67" s="30" t="s">
        <v>89</v>
      </c>
      <c r="C67" s="30" t="s">
        <v>90</v>
      </c>
      <c r="D67" s="94"/>
      <c r="E67" s="190">
        <f>D67*2</f>
        <v>0</v>
      </c>
      <c r="F67" s="207"/>
      <c r="G67" s="208"/>
      <c r="H67" s="139"/>
      <c r="I67" s="8"/>
      <c r="J67" s="8"/>
      <c r="K67" s="8"/>
      <c r="L67" s="8"/>
      <c r="M67" s="8"/>
      <c r="N67" s="8"/>
      <c r="O67" s="8"/>
    </row>
    <row r="68" spans="1:38" ht="45.9" hidden="1" customHeight="1" x14ac:dyDescent="0.2">
      <c r="A68" s="45">
        <v>26</v>
      </c>
      <c r="B68" s="30" t="s">
        <v>91</v>
      </c>
      <c r="C68" s="30" t="s">
        <v>92</v>
      </c>
      <c r="D68" s="94"/>
      <c r="E68" s="190">
        <f>D68*2</f>
        <v>0</v>
      </c>
      <c r="F68" s="207"/>
      <c r="G68" s="208"/>
      <c r="H68" s="5"/>
      <c r="I68" s="8"/>
      <c r="J68" s="8"/>
      <c r="K68" s="8"/>
      <c r="L68" s="5"/>
      <c r="M68" s="8"/>
      <c r="N68" s="8"/>
      <c r="O68" s="8"/>
    </row>
    <row r="69" spans="1:38" ht="27.9" hidden="1" customHeight="1" x14ac:dyDescent="0.2">
      <c r="A69" s="105">
        <v>27</v>
      </c>
      <c r="B69" s="30" t="s">
        <v>93</v>
      </c>
      <c r="C69" s="30" t="s">
        <v>94</v>
      </c>
      <c r="D69" s="94"/>
      <c r="E69" s="190">
        <f>D69</f>
        <v>0</v>
      </c>
      <c r="F69" s="207"/>
      <c r="G69" s="208"/>
      <c r="H69" s="139"/>
      <c r="I69" s="5"/>
      <c r="J69" s="5"/>
      <c r="K69" s="5"/>
      <c r="L69" s="8"/>
      <c r="M69" s="5"/>
      <c r="N69" s="5"/>
      <c r="O69" s="5"/>
    </row>
    <row r="70" spans="1:38" ht="27.9" customHeight="1" thickBot="1" x14ac:dyDescent="0.25">
      <c r="A70" s="104">
        <v>28</v>
      </c>
      <c r="B70" s="31" t="s">
        <v>95</v>
      </c>
      <c r="C70" s="31" t="s">
        <v>96</v>
      </c>
      <c r="D70" s="95"/>
      <c r="E70" s="190">
        <f>D70*0.5</f>
        <v>0</v>
      </c>
      <c r="F70" s="207"/>
      <c r="G70" s="208"/>
      <c r="H70" s="139"/>
      <c r="I70" s="5"/>
      <c r="J70" s="5"/>
      <c r="K70" s="5"/>
      <c r="L70" s="8"/>
      <c r="M70" s="5"/>
      <c r="N70" s="5"/>
      <c r="O70" s="5"/>
    </row>
    <row r="71" spans="1:38" ht="37.5" customHeight="1" thickBot="1" x14ac:dyDescent="0.25">
      <c r="A71" s="220" t="s">
        <v>97</v>
      </c>
      <c r="B71" s="230"/>
      <c r="C71" s="111" t="s">
        <v>59</v>
      </c>
      <c r="D71" s="72" t="s">
        <v>84</v>
      </c>
      <c r="E71" s="85" t="s">
        <v>61</v>
      </c>
      <c r="F71" s="226" t="s">
        <v>22</v>
      </c>
      <c r="G71" s="227"/>
      <c r="H71" s="5"/>
      <c r="I71" s="8"/>
      <c r="J71" s="8"/>
      <c r="K71" s="8"/>
      <c r="L71" s="5"/>
      <c r="M71" s="8"/>
      <c r="N71" s="8"/>
      <c r="O71" s="8"/>
    </row>
    <row r="72" spans="1:38" ht="42" customHeight="1" x14ac:dyDescent="0.2">
      <c r="A72" s="231">
        <v>29</v>
      </c>
      <c r="B72" s="228" t="s">
        <v>98</v>
      </c>
      <c r="C72" s="87" t="s">
        <v>99</v>
      </c>
      <c r="D72" s="93"/>
      <c r="E72" s="190">
        <f>D72*3.5</f>
        <v>0</v>
      </c>
      <c r="F72" s="207"/>
      <c r="G72" s="208"/>
      <c r="H72" s="139"/>
      <c r="I72" s="5"/>
      <c r="J72" s="5"/>
      <c r="K72" s="5"/>
      <c r="L72" s="8"/>
      <c r="M72" s="5"/>
      <c r="N72" s="5"/>
      <c r="O72" s="5"/>
    </row>
    <row r="73" spans="1:38" s="43" customFormat="1" ht="40.5" customHeight="1" x14ac:dyDescent="0.3">
      <c r="A73" s="231"/>
      <c r="B73" s="228"/>
      <c r="C73" s="30" t="s">
        <v>100</v>
      </c>
      <c r="D73" s="94"/>
      <c r="E73" s="192">
        <f>D73*3</f>
        <v>0</v>
      </c>
      <c r="F73" s="207"/>
      <c r="G73" s="208"/>
      <c r="H73" s="139"/>
      <c r="I73" s="8"/>
      <c r="J73" s="8"/>
      <c r="K73" s="8"/>
      <c r="L73" s="8"/>
      <c r="M73" s="8"/>
      <c r="N73" s="8"/>
      <c r="O73" s="8"/>
      <c r="R73" s="44"/>
      <c r="S73" s="44"/>
      <c r="T73" s="64"/>
      <c r="U73" s="64"/>
      <c r="V73" s="64"/>
      <c r="W73" s="64"/>
      <c r="X73" s="44"/>
      <c r="Y73" s="44"/>
      <c r="Z73" s="44"/>
      <c r="AA73" s="44"/>
      <c r="AB73" s="44"/>
      <c r="AC73" s="44"/>
      <c r="AD73" s="44"/>
      <c r="AE73" s="44"/>
      <c r="AF73" s="44"/>
      <c r="AG73" s="44"/>
      <c r="AH73" s="44"/>
      <c r="AI73" s="44"/>
      <c r="AJ73" s="44"/>
      <c r="AK73" s="44"/>
      <c r="AL73" s="44"/>
    </row>
    <row r="74" spans="1:38" ht="41.25" customHeight="1" x14ac:dyDescent="0.2">
      <c r="A74" s="232"/>
      <c r="B74" s="225"/>
      <c r="C74" s="30" t="s">
        <v>101</v>
      </c>
      <c r="D74" s="94"/>
      <c r="E74" s="192">
        <f>D74*2.5</f>
        <v>0</v>
      </c>
      <c r="F74" s="207"/>
      <c r="G74" s="208"/>
      <c r="H74" s="139"/>
      <c r="I74" s="8"/>
      <c r="J74" s="8"/>
      <c r="K74" s="8"/>
      <c r="L74" s="8"/>
      <c r="M74" s="8"/>
      <c r="N74" s="8"/>
      <c r="O74" s="8"/>
    </row>
    <row r="75" spans="1:38" ht="55.5" customHeight="1" x14ac:dyDescent="0.2">
      <c r="A75" s="315">
        <v>30</v>
      </c>
      <c r="B75" s="224" t="s">
        <v>102</v>
      </c>
      <c r="C75" s="30" t="s">
        <v>103</v>
      </c>
      <c r="D75" s="94"/>
      <c r="E75" s="192">
        <f>8*D75</f>
        <v>0</v>
      </c>
      <c r="F75" s="207"/>
      <c r="G75" s="208"/>
      <c r="H75" s="139"/>
      <c r="I75" s="8"/>
      <c r="J75" s="8"/>
      <c r="K75" s="8"/>
      <c r="L75" s="8"/>
      <c r="M75" s="8"/>
      <c r="N75" s="8"/>
      <c r="O75" s="8"/>
    </row>
    <row r="76" spans="1:38" ht="60.75" customHeight="1" x14ac:dyDescent="0.2">
      <c r="A76" s="294"/>
      <c r="B76" s="228"/>
      <c r="C76" s="30" t="s">
        <v>104</v>
      </c>
      <c r="D76" s="94"/>
      <c r="E76" s="192">
        <f>4*D76</f>
        <v>0</v>
      </c>
      <c r="F76" s="207"/>
      <c r="G76" s="208"/>
      <c r="H76" s="140"/>
      <c r="I76" s="8"/>
      <c r="J76" s="8"/>
      <c r="K76" s="8"/>
      <c r="L76" s="5"/>
      <c r="M76" s="8"/>
      <c r="N76" s="8"/>
      <c r="O76" s="8"/>
    </row>
    <row r="77" spans="1:38" ht="45.75" customHeight="1" x14ac:dyDescent="0.2">
      <c r="A77" s="294"/>
      <c r="B77" s="228"/>
      <c r="C77" s="30" t="s">
        <v>105</v>
      </c>
      <c r="D77" s="94"/>
      <c r="E77" s="192">
        <f>3*D77</f>
        <v>0</v>
      </c>
      <c r="F77" s="207"/>
      <c r="G77" s="208"/>
      <c r="H77" s="139"/>
      <c r="I77" s="5"/>
      <c r="J77" s="5"/>
      <c r="K77" s="5"/>
      <c r="L77" s="8"/>
      <c r="M77" s="5"/>
      <c r="N77" s="5"/>
      <c r="O77" s="5"/>
    </row>
    <row r="78" spans="1:38" ht="45.75" customHeight="1" x14ac:dyDescent="0.2">
      <c r="A78" s="294"/>
      <c r="B78" s="228"/>
      <c r="C78" s="30" t="s">
        <v>106</v>
      </c>
      <c r="D78" s="94"/>
      <c r="E78" s="192">
        <f>D78*2</f>
        <v>0</v>
      </c>
      <c r="F78" s="207"/>
      <c r="G78" s="208"/>
      <c r="H78" s="139"/>
      <c r="I78" s="5"/>
      <c r="J78" s="5"/>
      <c r="K78" s="5"/>
      <c r="L78" s="8"/>
      <c r="M78" s="5"/>
      <c r="N78" s="5"/>
      <c r="O78" s="5"/>
    </row>
    <row r="79" spans="1:38" ht="45.75" customHeight="1" x14ac:dyDescent="0.2">
      <c r="A79" s="294"/>
      <c r="B79" s="228"/>
      <c r="C79" s="30" t="s">
        <v>107</v>
      </c>
      <c r="D79" s="94"/>
      <c r="E79" s="192">
        <f>D79*1.5</f>
        <v>0</v>
      </c>
      <c r="F79" s="207"/>
      <c r="G79" s="208"/>
      <c r="H79" s="139"/>
      <c r="I79" s="5"/>
      <c r="J79" s="5"/>
      <c r="K79" s="5"/>
      <c r="L79" s="8"/>
      <c r="M79" s="5"/>
      <c r="N79" s="5"/>
      <c r="O79" s="5"/>
    </row>
    <row r="80" spans="1:38" ht="38.25" customHeight="1" x14ac:dyDescent="0.2">
      <c r="A80" s="316"/>
      <c r="B80" s="225"/>
      <c r="C80" s="30" t="s">
        <v>108</v>
      </c>
      <c r="D80" s="94"/>
      <c r="E80" s="192">
        <f>D80</f>
        <v>0</v>
      </c>
      <c r="F80" s="207"/>
      <c r="G80" s="208"/>
      <c r="H80" s="139"/>
      <c r="I80" s="8"/>
      <c r="J80" s="8"/>
      <c r="K80" s="8"/>
      <c r="L80" s="5"/>
      <c r="M80" s="8"/>
      <c r="N80" s="8"/>
      <c r="O80" s="8"/>
    </row>
    <row r="81" spans="1:38" ht="38.25" customHeight="1" x14ac:dyDescent="0.2">
      <c r="A81" s="321">
        <v>31</v>
      </c>
      <c r="B81" s="224" t="s">
        <v>109</v>
      </c>
      <c r="C81" s="30" t="s">
        <v>110</v>
      </c>
      <c r="D81" s="94"/>
      <c r="E81" s="192">
        <f>4*D81</f>
        <v>0</v>
      </c>
      <c r="F81" s="207"/>
      <c r="G81" s="208"/>
      <c r="H81" s="139"/>
      <c r="I81" s="8"/>
      <c r="J81" s="8"/>
      <c r="K81" s="8"/>
      <c r="L81" s="5"/>
      <c r="M81" s="8"/>
      <c r="N81" s="8"/>
      <c r="O81" s="8"/>
    </row>
    <row r="82" spans="1:38" ht="38.25" customHeight="1" x14ac:dyDescent="0.2">
      <c r="A82" s="322"/>
      <c r="B82" s="228"/>
      <c r="C82" s="30" t="s">
        <v>111</v>
      </c>
      <c r="D82" s="94"/>
      <c r="E82" s="192">
        <f>2*D82</f>
        <v>0</v>
      </c>
      <c r="F82" s="207"/>
      <c r="G82" s="208"/>
      <c r="H82" s="139"/>
      <c r="I82" s="8"/>
      <c r="J82" s="8"/>
      <c r="K82" s="8"/>
      <c r="L82" s="5"/>
      <c r="M82" s="8"/>
      <c r="N82" s="8"/>
      <c r="O82" s="8"/>
    </row>
    <row r="83" spans="1:38" ht="33" customHeight="1" x14ac:dyDescent="0.2">
      <c r="A83" s="322"/>
      <c r="B83" s="228"/>
      <c r="C83" s="30" t="s">
        <v>112</v>
      </c>
      <c r="D83" s="94"/>
      <c r="E83" s="192">
        <f>1.5*D83</f>
        <v>0</v>
      </c>
      <c r="F83" s="207"/>
      <c r="G83" s="208"/>
      <c r="H83" s="139"/>
      <c r="I83" s="5"/>
      <c r="J83" s="5"/>
      <c r="K83" s="5"/>
      <c r="L83" s="8"/>
      <c r="M83" s="5"/>
      <c r="N83" s="5"/>
      <c r="O83" s="5"/>
    </row>
    <row r="84" spans="1:38" ht="38.25" customHeight="1" x14ac:dyDescent="0.2">
      <c r="A84" s="322"/>
      <c r="B84" s="228"/>
      <c r="C84" s="30" t="s">
        <v>113</v>
      </c>
      <c r="D84" s="94"/>
      <c r="E84" s="192">
        <f>D84</f>
        <v>0</v>
      </c>
      <c r="F84" s="207"/>
      <c r="G84" s="208"/>
      <c r="H84" s="139"/>
      <c r="I84" s="5"/>
      <c r="J84" s="5"/>
      <c r="K84" s="5"/>
      <c r="L84" s="8"/>
      <c r="M84" s="5"/>
      <c r="N84" s="5"/>
      <c r="O84" s="5"/>
    </row>
    <row r="85" spans="1:38" s="43" customFormat="1" ht="46.5" customHeight="1" x14ac:dyDescent="0.3">
      <c r="A85" s="322"/>
      <c r="B85" s="228"/>
      <c r="C85" s="30" t="s">
        <v>114</v>
      </c>
      <c r="D85" s="94"/>
      <c r="E85" s="192">
        <f>D85*0.75</f>
        <v>0</v>
      </c>
      <c r="F85" s="207"/>
      <c r="G85" s="208"/>
      <c r="H85" s="139"/>
      <c r="I85" s="5"/>
      <c r="J85" s="5"/>
      <c r="K85" s="5"/>
      <c r="L85" s="8"/>
      <c r="M85" s="5"/>
      <c r="N85" s="5"/>
      <c r="O85" s="5"/>
      <c r="R85" s="44"/>
      <c r="S85" s="44"/>
      <c r="T85" s="64"/>
      <c r="U85" s="64"/>
      <c r="V85" s="64"/>
      <c r="W85" s="64"/>
      <c r="X85" s="44"/>
      <c r="Y85" s="44"/>
      <c r="Z85" s="44"/>
      <c r="AA85" s="44"/>
      <c r="AB85" s="44"/>
      <c r="AC85" s="44"/>
      <c r="AD85" s="44"/>
      <c r="AE85" s="44"/>
      <c r="AF85" s="44"/>
      <c r="AG85" s="44"/>
      <c r="AH85" s="44"/>
      <c r="AI85" s="44"/>
      <c r="AJ85" s="44"/>
      <c r="AK85" s="44"/>
      <c r="AL85" s="44"/>
    </row>
    <row r="86" spans="1:38" ht="47.25" customHeight="1" thickBot="1" x14ac:dyDescent="0.25">
      <c r="A86" s="323"/>
      <c r="B86" s="233"/>
      <c r="C86" s="30" t="s">
        <v>115</v>
      </c>
      <c r="D86" s="94"/>
      <c r="E86" s="192">
        <f>D86*0.5</f>
        <v>0</v>
      </c>
      <c r="F86" s="207"/>
      <c r="G86" s="208"/>
      <c r="H86" s="139"/>
      <c r="I86" s="5"/>
      <c r="J86" s="5"/>
      <c r="K86" s="5"/>
      <c r="L86" s="8"/>
      <c r="M86" s="5"/>
      <c r="N86" s="5"/>
      <c r="O86" s="5"/>
    </row>
    <row r="87" spans="1:38" ht="54" customHeight="1" thickBot="1" x14ac:dyDescent="0.25">
      <c r="A87" s="220" t="s">
        <v>116</v>
      </c>
      <c r="B87" s="230"/>
      <c r="C87" s="111" t="s">
        <v>59</v>
      </c>
      <c r="D87" s="72" t="s">
        <v>84</v>
      </c>
      <c r="E87" s="85" t="s">
        <v>61</v>
      </c>
      <c r="F87" s="226" t="s">
        <v>22</v>
      </c>
      <c r="G87" s="227"/>
      <c r="H87" s="139"/>
      <c r="I87" s="5"/>
      <c r="J87" s="5"/>
      <c r="K87" s="5"/>
      <c r="L87" s="8"/>
      <c r="M87" s="5"/>
      <c r="N87" s="5"/>
      <c r="O87" s="5"/>
    </row>
    <row r="88" spans="1:38" ht="55.5" customHeight="1" x14ac:dyDescent="0.2">
      <c r="A88" s="118">
        <v>32</v>
      </c>
      <c r="B88" s="77" t="s">
        <v>117</v>
      </c>
      <c r="C88" s="30" t="s">
        <v>118</v>
      </c>
      <c r="D88" s="94"/>
      <c r="E88" s="192">
        <f>D88*5</f>
        <v>0</v>
      </c>
      <c r="F88" s="207"/>
      <c r="G88" s="208"/>
      <c r="H88" s="139"/>
      <c r="I88" s="8"/>
      <c r="J88" s="8"/>
      <c r="K88" s="8"/>
      <c r="L88" s="8"/>
      <c r="M88" s="8"/>
      <c r="N88" s="8"/>
      <c r="O88" s="8"/>
    </row>
    <row r="89" spans="1:38" ht="56.1" customHeight="1" x14ac:dyDescent="0.2">
      <c r="A89" s="112">
        <v>33</v>
      </c>
      <c r="B89" s="77" t="s">
        <v>119</v>
      </c>
      <c r="C89" s="30" t="s">
        <v>120</v>
      </c>
      <c r="D89" s="94"/>
      <c r="E89" s="192">
        <f>D89*2.5</f>
        <v>0</v>
      </c>
      <c r="F89" s="207"/>
      <c r="G89" s="208"/>
      <c r="H89" s="139"/>
      <c r="I89" s="8"/>
      <c r="J89" s="8"/>
      <c r="K89" s="8"/>
      <c r="L89" s="8"/>
      <c r="M89" s="8"/>
      <c r="N89" s="8"/>
      <c r="O89" s="8"/>
    </row>
    <row r="90" spans="1:38" ht="56.1" customHeight="1" x14ac:dyDescent="0.2">
      <c r="A90" s="106">
        <v>34</v>
      </c>
      <c r="B90" s="30" t="s">
        <v>121</v>
      </c>
      <c r="C90" s="30" t="s">
        <v>122</v>
      </c>
      <c r="D90" s="94"/>
      <c r="E90" s="192">
        <f>D90*7.5</f>
        <v>0</v>
      </c>
      <c r="F90" s="207"/>
      <c r="G90" s="208"/>
      <c r="H90" s="139"/>
      <c r="I90" s="8"/>
      <c r="J90" s="8"/>
      <c r="K90" s="8"/>
      <c r="L90" s="8"/>
      <c r="M90" s="8"/>
      <c r="N90" s="8"/>
      <c r="O90" s="8"/>
    </row>
    <row r="91" spans="1:38" ht="54.75" customHeight="1" x14ac:dyDescent="0.2">
      <c r="A91" s="101">
        <v>35</v>
      </c>
      <c r="B91" s="30" t="s">
        <v>123</v>
      </c>
      <c r="C91" s="30" t="s">
        <v>124</v>
      </c>
      <c r="D91" s="94"/>
      <c r="E91" s="192">
        <f>5*D91</f>
        <v>0</v>
      </c>
      <c r="F91" s="207"/>
      <c r="G91" s="208"/>
      <c r="H91" s="187"/>
      <c r="I91" s="8"/>
      <c r="J91" s="8"/>
      <c r="K91" s="8"/>
      <c r="L91" s="8"/>
      <c r="M91" s="8"/>
      <c r="N91" s="8"/>
      <c r="O91" s="8"/>
    </row>
    <row r="92" spans="1:38" ht="54.75" customHeight="1" thickBot="1" x14ac:dyDescent="0.25">
      <c r="A92" s="101">
        <v>36</v>
      </c>
      <c r="B92" s="30" t="s">
        <v>125</v>
      </c>
      <c r="C92" s="30" t="s">
        <v>120</v>
      </c>
      <c r="D92" s="94"/>
      <c r="E92" s="192">
        <f>D92*2.5</f>
        <v>0</v>
      </c>
      <c r="F92" s="207"/>
      <c r="G92" s="208"/>
      <c r="H92" s="139"/>
      <c r="I92" s="8"/>
      <c r="J92" s="8"/>
      <c r="K92" s="8"/>
      <c r="L92" s="8"/>
      <c r="M92" s="8"/>
      <c r="N92" s="8"/>
      <c r="O92" s="8"/>
    </row>
    <row r="93" spans="1:38" ht="44.25" customHeight="1" thickBot="1" x14ac:dyDescent="0.25">
      <c r="A93" s="220" t="s">
        <v>126</v>
      </c>
      <c r="B93" s="230"/>
      <c r="C93" s="111" t="s">
        <v>59</v>
      </c>
      <c r="D93" s="72" t="s">
        <v>84</v>
      </c>
      <c r="E93" s="85" t="s">
        <v>61</v>
      </c>
      <c r="F93" s="226" t="s">
        <v>22</v>
      </c>
      <c r="G93" s="227"/>
      <c r="H93" s="139"/>
      <c r="I93" s="8"/>
      <c r="J93" s="8"/>
      <c r="K93" s="8"/>
      <c r="L93" s="8"/>
      <c r="M93" s="8"/>
      <c r="N93" s="8"/>
      <c r="O93" s="8"/>
    </row>
    <row r="94" spans="1:38" ht="49.5" customHeight="1" x14ac:dyDescent="0.2">
      <c r="A94" s="231">
        <v>37</v>
      </c>
      <c r="B94" s="229" t="s">
        <v>127</v>
      </c>
      <c r="C94" s="77" t="s">
        <v>128</v>
      </c>
      <c r="D94" s="94"/>
      <c r="E94" s="192">
        <f>D94*2</f>
        <v>0</v>
      </c>
      <c r="F94" s="207"/>
      <c r="G94" s="208"/>
      <c r="H94" s="139"/>
      <c r="I94" s="8"/>
      <c r="J94" s="8"/>
      <c r="K94" s="8"/>
      <c r="L94" s="8"/>
      <c r="M94" s="8"/>
      <c r="N94" s="8"/>
      <c r="O94" s="8"/>
    </row>
    <row r="95" spans="1:38" ht="69" customHeight="1" x14ac:dyDescent="0.2">
      <c r="A95" s="231"/>
      <c r="B95" s="228"/>
      <c r="C95" s="77" t="s">
        <v>129</v>
      </c>
      <c r="D95" s="94"/>
      <c r="E95" s="192">
        <f>1.5*D95</f>
        <v>0</v>
      </c>
      <c r="F95" s="207"/>
      <c r="G95" s="208"/>
      <c r="H95" s="139"/>
      <c r="I95" s="8"/>
      <c r="J95" s="8"/>
      <c r="K95" s="8"/>
      <c r="L95" s="8"/>
      <c r="M95" s="8"/>
      <c r="N95" s="8"/>
      <c r="O95" s="8"/>
    </row>
    <row r="96" spans="1:38" ht="50.25" customHeight="1" thickBot="1" x14ac:dyDescent="0.25">
      <c r="A96" s="232"/>
      <c r="B96" s="233"/>
      <c r="C96" s="77" t="s">
        <v>130</v>
      </c>
      <c r="D96" s="94"/>
      <c r="E96" s="192">
        <f>D96</f>
        <v>0</v>
      </c>
      <c r="F96" s="207"/>
      <c r="G96" s="208"/>
      <c r="H96" s="139"/>
      <c r="I96" s="8"/>
      <c r="J96" s="8"/>
      <c r="K96" s="8"/>
      <c r="L96" s="8"/>
      <c r="M96" s="8"/>
      <c r="N96" s="8"/>
      <c r="O96" s="8"/>
    </row>
    <row r="97" spans="1:15" ht="49.5" customHeight="1" thickBot="1" x14ac:dyDescent="0.25">
      <c r="A97" s="220" t="s">
        <v>131</v>
      </c>
      <c r="B97" s="230"/>
      <c r="C97" s="111" t="s">
        <v>59</v>
      </c>
      <c r="D97" s="72" t="s">
        <v>84</v>
      </c>
      <c r="E97" s="85" t="s">
        <v>61</v>
      </c>
      <c r="F97" s="226" t="s">
        <v>22</v>
      </c>
      <c r="G97" s="227"/>
      <c r="H97" s="139"/>
      <c r="I97" s="8"/>
      <c r="J97" s="8"/>
      <c r="K97" s="8"/>
      <c r="L97" s="8"/>
      <c r="M97" s="8"/>
      <c r="N97" s="8"/>
      <c r="O97" s="8"/>
    </row>
    <row r="98" spans="1:15" ht="36" customHeight="1" thickBot="1" x14ac:dyDescent="0.25">
      <c r="A98" s="104">
        <v>38</v>
      </c>
      <c r="B98" s="31" t="s">
        <v>132</v>
      </c>
      <c r="C98" s="96" t="s">
        <v>133</v>
      </c>
      <c r="D98" s="95"/>
      <c r="E98" s="193">
        <f>D98*50</f>
        <v>0</v>
      </c>
      <c r="F98" s="207"/>
      <c r="G98" s="208"/>
      <c r="H98" s="139"/>
      <c r="I98" s="8"/>
      <c r="J98" s="8"/>
      <c r="K98" s="8"/>
      <c r="L98" s="8"/>
      <c r="M98" s="8"/>
      <c r="N98" s="8"/>
      <c r="O98" s="8"/>
    </row>
    <row r="99" spans="1:15" ht="70.5" customHeight="1" thickBot="1" x14ac:dyDescent="0.25">
      <c r="A99" s="220" t="s">
        <v>134</v>
      </c>
      <c r="B99" s="230"/>
      <c r="C99" s="111" t="s">
        <v>59</v>
      </c>
      <c r="D99" s="73" t="s">
        <v>84</v>
      </c>
      <c r="E99" s="145" t="s">
        <v>61</v>
      </c>
      <c r="F99" s="346" t="s">
        <v>22</v>
      </c>
      <c r="G99" s="227"/>
      <c r="H99" s="139"/>
      <c r="I99" s="8"/>
      <c r="J99" s="8"/>
      <c r="K99" s="8"/>
      <c r="L99" s="8"/>
      <c r="M99" s="8"/>
      <c r="N99" s="8"/>
      <c r="O99" s="8"/>
    </row>
    <row r="100" spans="1:15" ht="91.5" customHeight="1" x14ac:dyDescent="0.2">
      <c r="A100" s="112">
        <v>39</v>
      </c>
      <c r="B100" s="97" t="s">
        <v>135</v>
      </c>
      <c r="C100" s="98" t="s">
        <v>136</v>
      </c>
      <c r="D100" s="93"/>
      <c r="E100" s="190">
        <f>D100*40</f>
        <v>0</v>
      </c>
      <c r="F100" s="207"/>
      <c r="G100" s="208"/>
      <c r="H100" s="139"/>
      <c r="I100" s="8"/>
      <c r="J100" s="8"/>
      <c r="K100" s="8"/>
      <c r="L100" s="8"/>
      <c r="M100" s="8"/>
      <c r="N100" s="8"/>
      <c r="O100" s="8"/>
    </row>
    <row r="101" spans="1:15" ht="81" customHeight="1" x14ac:dyDescent="0.2">
      <c r="A101" s="101">
        <v>40</v>
      </c>
      <c r="B101" s="97" t="s">
        <v>137</v>
      </c>
      <c r="C101" s="98" t="s">
        <v>138</v>
      </c>
      <c r="D101" s="93"/>
      <c r="E101" s="190">
        <f>D101*10</f>
        <v>0</v>
      </c>
      <c r="F101" s="207"/>
      <c r="G101" s="208"/>
      <c r="H101" s="139"/>
      <c r="I101" s="8"/>
      <c r="J101" s="8"/>
      <c r="K101" s="8"/>
      <c r="L101" s="8"/>
      <c r="M101" s="8"/>
      <c r="N101" s="8"/>
      <c r="O101" s="8"/>
    </row>
    <row r="102" spans="1:15" ht="78.75" customHeight="1" x14ac:dyDescent="0.2">
      <c r="A102" s="101">
        <v>41</v>
      </c>
      <c r="B102" s="97" t="s">
        <v>139</v>
      </c>
      <c r="C102" s="98" t="s">
        <v>140</v>
      </c>
      <c r="D102" s="93"/>
      <c r="E102" s="190">
        <f>D102*30</f>
        <v>0</v>
      </c>
      <c r="F102" s="207"/>
      <c r="G102" s="208"/>
      <c r="H102" s="140"/>
      <c r="I102" s="8"/>
      <c r="J102" s="8"/>
      <c r="K102" s="8"/>
      <c r="L102" s="5"/>
      <c r="M102" s="8"/>
      <c r="N102" s="8"/>
      <c r="O102" s="8"/>
    </row>
    <row r="103" spans="1:15" ht="60" customHeight="1" x14ac:dyDescent="0.2">
      <c r="A103" s="101">
        <v>42</v>
      </c>
      <c r="B103" s="97" t="s">
        <v>141</v>
      </c>
      <c r="C103" s="97" t="s">
        <v>142</v>
      </c>
      <c r="D103" s="93"/>
      <c r="E103" s="190">
        <f>D103</f>
        <v>0</v>
      </c>
      <c r="F103" s="207"/>
      <c r="G103" s="208"/>
      <c r="H103" s="139"/>
      <c r="I103" s="5"/>
      <c r="J103" s="5"/>
      <c r="K103" s="5"/>
      <c r="L103" s="8"/>
      <c r="M103" s="5"/>
      <c r="N103" s="5"/>
      <c r="O103" s="5"/>
    </row>
    <row r="104" spans="1:15" ht="62.25" customHeight="1" x14ac:dyDescent="0.2">
      <c r="A104" s="101">
        <v>43</v>
      </c>
      <c r="B104" s="97" t="s">
        <v>143</v>
      </c>
      <c r="C104" s="97" t="s">
        <v>144</v>
      </c>
      <c r="D104" s="93"/>
      <c r="E104" s="190">
        <f>D104*2</f>
        <v>0</v>
      </c>
      <c r="F104" s="207"/>
      <c r="G104" s="208"/>
      <c r="H104" s="139"/>
      <c r="I104" s="5"/>
      <c r="J104" s="5"/>
      <c r="K104" s="5"/>
      <c r="L104" s="8"/>
      <c r="M104" s="5"/>
      <c r="N104" s="5"/>
      <c r="O104" s="5"/>
    </row>
    <row r="105" spans="1:15" ht="66.75" customHeight="1" x14ac:dyDescent="0.2">
      <c r="A105" s="101">
        <v>44</v>
      </c>
      <c r="B105" s="97" t="s">
        <v>145</v>
      </c>
      <c r="C105" s="98" t="s">
        <v>146</v>
      </c>
      <c r="D105" s="93"/>
      <c r="E105" s="190">
        <f>D105*5</f>
        <v>0</v>
      </c>
      <c r="F105" s="207"/>
      <c r="G105" s="208"/>
      <c r="H105" s="139"/>
      <c r="I105" s="5"/>
      <c r="J105" s="5"/>
      <c r="K105" s="5"/>
      <c r="L105" s="8"/>
      <c r="M105" s="5"/>
      <c r="N105" s="5"/>
      <c r="O105" s="5"/>
    </row>
    <row r="106" spans="1:15" ht="71.25" customHeight="1" x14ac:dyDescent="0.2">
      <c r="A106" s="101">
        <v>45</v>
      </c>
      <c r="B106" s="77" t="s">
        <v>147</v>
      </c>
      <c r="C106" s="77" t="s">
        <v>148</v>
      </c>
      <c r="D106" s="94"/>
      <c r="E106" s="192">
        <f>D106*5</f>
        <v>0</v>
      </c>
      <c r="F106" s="207"/>
      <c r="G106" s="208"/>
      <c r="H106" s="139"/>
      <c r="I106" s="5"/>
      <c r="J106" s="5"/>
      <c r="K106" s="5"/>
      <c r="L106" s="8"/>
      <c r="M106" s="5"/>
      <c r="N106" s="5"/>
      <c r="O106" s="5"/>
    </row>
    <row r="107" spans="1:15" ht="50.25" customHeight="1" thickBot="1" x14ac:dyDescent="0.25">
      <c r="A107" s="104">
        <v>46</v>
      </c>
      <c r="B107" s="77" t="s">
        <v>149</v>
      </c>
      <c r="C107" s="77" t="s">
        <v>150</v>
      </c>
      <c r="D107" s="94"/>
      <c r="E107" s="192">
        <f>D107*5</f>
        <v>0</v>
      </c>
      <c r="F107" s="207"/>
      <c r="G107" s="208"/>
      <c r="H107" s="139"/>
      <c r="I107" s="5"/>
      <c r="J107" s="5"/>
      <c r="K107" s="5"/>
      <c r="L107" s="8"/>
      <c r="M107" s="5"/>
      <c r="N107" s="5"/>
      <c r="O107" s="5"/>
    </row>
    <row r="108" spans="1:15" ht="65.25" customHeight="1" thickBot="1" x14ac:dyDescent="0.25">
      <c r="A108" s="45">
        <v>47</v>
      </c>
      <c r="B108" s="77" t="s">
        <v>151</v>
      </c>
      <c r="C108" s="77" t="s">
        <v>152</v>
      </c>
      <c r="D108" s="94"/>
      <c r="E108" s="192">
        <f>D108*5</f>
        <v>0</v>
      </c>
      <c r="F108" s="207"/>
      <c r="G108" s="208"/>
      <c r="H108" s="139"/>
      <c r="I108" s="5"/>
      <c r="J108" s="5"/>
      <c r="K108" s="5"/>
      <c r="L108" s="8"/>
      <c r="M108" s="5"/>
      <c r="N108" s="5"/>
      <c r="O108" s="5"/>
    </row>
    <row r="109" spans="1:15" ht="50.25" customHeight="1" x14ac:dyDescent="0.2">
      <c r="A109" s="105">
        <v>48</v>
      </c>
      <c r="B109" s="77" t="s">
        <v>153</v>
      </c>
      <c r="C109" s="77" t="s">
        <v>154</v>
      </c>
      <c r="D109" s="94"/>
      <c r="E109" s="192">
        <f>D109*5</f>
        <v>0</v>
      </c>
      <c r="F109" s="207"/>
      <c r="G109" s="208"/>
      <c r="H109" s="139"/>
      <c r="I109" s="8"/>
      <c r="J109" s="8"/>
      <c r="K109" s="8"/>
      <c r="L109" s="5"/>
      <c r="M109" s="8"/>
      <c r="N109" s="8"/>
      <c r="O109" s="8"/>
    </row>
    <row r="110" spans="1:15" ht="45" customHeight="1" thickBot="1" x14ac:dyDescent="0.25">
      <c r="A110" s="104">
        <v>49</v>
      </c>
      <c r="B110" s="96" t="s">
        <v>155</v>
      </c>
      <c r="C110" s="96" t="s">
        <v>156</v>
      </c>
      <c r="D110" s="95"/>
      <c r="E110" s="193">
        <f>D110*2.5</f>
        <v>0</v>
      </c>
      <c r="F110" s="207"/>
      <c r="G110" s="208"/>
      <c r="H110" s="139"/>
      <c r="I110" s="5"/>
      <c r="J110" s="5"/>
      <c r="K110" s="5"/>
      <c r="L110" s="8"/>
      <c r="M110" s="5"/>
      <c r="N110" s="5"/>
      <c r="O110" s="5"/>
    </row>
    <row r="111" spans="1:15" ht="45.75" customHeight="1" thickBot="1" x14ac:dyDescent="0.25">
      <c r="A111" s="328" t="s">
        <v>39</v>
      </c>
      <c r="B111" s="329"/>
      <c r="C111" s="329"/>
      <c r="D111" s="330"/>
      <c r="E111" s="331">
        <f>IF(SUM(E49:E110)&gt;250, 250,SUM(E49:E110))</f>
        <v>0</v>
      </c>
      <c r="F111" s="332"/>
      <c r="G111" s="333"/>
      <c r="H111" s="139"/>
      <c r="I111" s="8"/>
      <c r="J111" s="8"/>
      <c r="K111" s="8"/>
      <c r="L111" s="8"/>
      <c r="M111" s="8"/>
      <c r="N111" s="8"/>
      <c r="O111" s="8"/>
    </row>
    <row r="112" spans="1:15" ht="52.5" customHeight="1" x14ac:dyDescent="0.2">
      <c r="A112" s="253" t="s">
        <v>157</v>
      </c>
      <c r="B112" s="347"/>
      <c r="C112" s="347"/>
      <c r="D112" s="347"/>
      <c r="E112" s="347"/>
      <c r="F112" s="347"/>
      <c r="G112" s="347"/>
      <c r="H112" s="139"/>
      <c r="I112" s="8"/>
      <c r="J112" s="8"/>
      <c r="K112" s="8"/>
      <c r="L112" s="8"/>
      <c r="M112" s="8"/>
      <c r="N112" s="8"/>
      <c r="O112" s="8"/>
    </row>
    <row r="113" spans="1:38" ht="66" customHeight="1" thickBot="1" x14ac:dyDescent="0.25">
      <c r="A113" s="348"/>
      <c r="B113" s="349"/>
      <c r="C113" s="349"/>
      <c r="D113" s="349"/>
      <c r="E113" s="349"/>
      <c r="F113" s="349"/>
      <c r="G113" s="349"/>
      <c r="H113" s="139"/>
      <c r="I113" s="8"/>
      <c r="J113" s="8"/>
      <c r="K113" s="8"/>
      <c r="L113" s="8"/>
      <c r="M113" s="8"/>
      <c r="N113" s="8"/>
      <c r="O113" s="8"/>
    </row>
    <row r="114" spans="1:38" s="148" customFormat="1" ht="39.9" customHeight="1" x14ac:dyDescent="0.2">
      <c r="A114" s="163">
        <v>50</v>
      </c>
      <c r="B114" s="30" t="s">
        <v>158</v>
      </c>
      <c r="C114" s="30" t="s">
        <v>159</v>
      </c>
      <c r="D114" s="150"/>
      <c r="E114" s="194">
        <f>D114*1</f>
        <v>0</v>
      </c>
      <c r="F114" s="207"/>
      <c r="G114" s="208"/>
      <c r="H114" s="147"/>
      <c r="I114" s="124"/>
      <c r="J114" s="124"/>
      <c r="K114" s="124"/>
      <c r="L114" s="124"/>
      <c r="M114" s="124"/>
      <c r="N114" s="124"/>
      <c r="O114" s="124"/>
      <c r="R114" s="149"/>
      <c r="S114" s="149"/>
      <c r="T114" s="149"/>
      <c r="U114" s="149"/>
      <c r="V114" s="149"/>
      <c r="W114" s="149"/>
      <c r="X114" s="149"/>
      <c r="Y114" s="149"/>
      <c r="Z114" s="149"/>
      <c r="AA114" s="149"/>
      <c r="AB114" s="149"/>
      <c r="AC114" s="149"/>
      <c r="AD114" s="149"/>
      <c r="AE114" s="149"/>
      <c r="AF114" s="149"/>
      <c r="AG114" s="149"/>
      <c r="AH114" s="149"/>
      <c r="AI114" s="149"/>
      <c r="AJ114" s="149"/>
      <c r="AK114" s="149"/>
      <c r="AL114" s="149"/>
    </row>
    <row r="115" spans="1:38" s="171" customFormat="1" ht="39.9" customHeight="1" x14ac:dyDescent="0.2">
      <c r="A115" s="163">
        <v>51</v>
      </c>
      <c r="B115" s="195" t="s">
        <v>160</v>
      </c>
      <c r="C115" s="30" t="s">
        <v>159</v>
      </c>
      <c r="D115" s="150"/>
      <c r="E115" s="194">
        <f t="shared" ref="E115:E116" si="5">D115*1</f>
        <v>0</v>
      </c>
      <c r="F115" s="207"/>
      <c r="G115" s="208"/>
      <c r="H115" s="170"/>
      <c r="I115" s="123"/>
      <c r="J115" s="123"/>
      <c r="K115" s="123"/>
      <c r="L115" s="123"/>
      <c r="M115" s="123"/>
      <c r="N115" s="123"/>
      <c r="O115" s="123"/>
      <c r="R115" s="61"/>
      <c r="S115" s="61"/>
      <c r="T115" s="61"/>
      <c r="U115" s="61"/>
      <c r="V115" s="61"/>
      <c r="W115" s="61"/>
      <c r="X115" s="61"/>
      <c r="Y115" s="61"/>
      <c r="Z115" s="61"/>
      <c r="AA115" s="61"/>
      <c r="AB115" s="61"/>
      <c r="AC115" s="61"/>
      <c r="AD115" s="61"/>
      <c r="AE115" s="61"/>
      <c r="AF115" s="61"/>
      <c r="AG115" s="61"/>
      <c r="AH115" s="61"/>
      <c r="AI115" s="61"/>
      <c r="AJ115" s="61"/>
      <c r="AK115" s="61"/>
      <c r="AL115" s="61"/>
    </row>
    <row r="116" spans="1:38" s="148" customFormat="1" ht="47.4" customHeight="1" x14ac:dyDescent="0.2">
      <c r="A116" s="163">
        <v>52</v>
      </c>
      <c r="B116" s="30" t="s">
        <v>161</v>
      </c>
      <c r="C116" s="30" t="s">
        <v>159</v>
      </c>
      <c r="D116" s="150"/>
      <c r="E116" s="194">
        <f t="shared" si="5"/>
        <v>0</v>
      </c>
      <c r="F116" s="207"/>
      <c r="G116" s="208"/>
      <c r="H116" s="147"/>
      <c r="I116" s="124"/>
      <c r="J116" s="124"/>
      <c r="K116" s="124"/>
      <c r="L116" s="124"/>
      <c r="M116" s="124"/>
      <c r="N116" s="124"/>
      <c r="O116" s="124"/>
      <c r="R116" s="149"/>
      <c r="S116" s="149"/>
      <c r="T116" s="149"/>
      <c r="U116" s="149"/>
      <c r="V116" s="149"/>
      <c r="W116" s="149"/>
      <c r="X116" s="149"/>
      <c r="Y116" s="149"/>
      <c r="Z116" s="149"/>
      <c r="AA116" s="149"/>
      <c r="AB116" s="149"/>
      <c r="AC116" s="149"/>
      <c r="AD116" s="149"/>
      <c r="AE116" s="149"/>
      <c r="AF116" s="149"/>
      <c r="AG116" s="149"/>
      <c r="AH116" s="149"/>
      <c r="AI116" s="149"/>
      <c r="AJ116" s="149"/>
      <c r="AK116" s="149"/>
      <c r="AL116" s="149"/>
    </row>
    <row r="117" spans="1:38" ht="50.25" customHeight="1" x14ac:dyDescent="0.2">
      <c r="A117" s="163">
        <v>53</v>
      </c>
      <c r="B117" s="77" t="s">
        <v>162</v>
      </c>
      <c r="C117" s="30" t="s">
        <v>163</v>
      </c>
      <c r="D117" s="150"/>
      <c r="E117" s="194">
        <f t="shared" ref="E117:E119" si="6">D117*10</f>
        <v>0</v>
      </c>
      <c r="F117" s="207"/>
      <c r="G117" s="208"/>
      <c r="H117" s="141"/>
      <c r="I117" s="27"/>
      <c r="J117" s="27"/>
      <c r="K117" s="27"/>
      <c r="L117" s="27"/>
      <c r="M117" s="27"/>
      <c r="N117" s="27"/>
      <c r="O117" s="27"/>
    </row>
    <row r="118" spans="1:38" ht="42" customHeight="1" x14ac:dyDescent="0.2">
      <c r="A118" s="163">
        <v>54</v>
      </c>
      <c r="B118" s="31" t="s">
        <v>164</v>
      </c>
      <c r="C118" s="30" t="s">
        <v>163</v>
      </c>
      <c r="D118" s="151"/>
      <c r="E118" s="194">
        <f t="shared" si="6"/>
        <v>0</v>
      </c>
      <c r="F118" s="207"/>
      <c r="G118" s="208"/>
      <c r="H118" s="2"/>
      <c r="I118" s="26"/>
      <c r="J118" s="26"/>
      <c r="K118" s="26"/>
      <c r="L118" s="26"/>
      <c r="M118" s="26"/>
      <c r="N118" s="26"/>
      <c r="O118" s="26"/>
    </row>
    <row r="119" spans="1:38" ht="44.25" customHeight="1" x14ac:dyDescent="0.2">
      <c r="A119" s="163">
        <v>55</v>
      </c>
      <c r="B119" s="30" t="s">
        <v>165</v>
      </c>
      <c r="C119" s="30" t="s">
        <v>166</v>
      </c>
      <c r="D119" s="150"/>
      <c r="E119" s="194">
        <f t="shared" si="6"/>
        <v>0</v>
      </c>
      <c r="F119" s="207"/>
      <c r="G119" s="208"/>
      <c r="I119" s="26"/>
      <c r="J119" s="26"/>
      <c r="K119" s="26"/>
      <c r="L119" s="26"/>
      <c r="M119" s="26"/>
      <c r="N119" s="26"/>
      <c r="O119" s="26"/>
    </row>
    <row r="120" spans="1:38" ht="54.75" customHeight="1" x14ac:dyDescent="0.2">
      <c r="A120" s="163">
        <v>56</v>
      </c>
      <c r="B120" s="30" t="s">
        <v>167</v>
      </c>
      <c r="C120" s="30" t="s">
        <v>168</v>
      </c>
      <c r="D120" s="150"/>
      <c r="E120" s="194">
        <f>D120*5</f>
        <v>0</v>
      </c>
      <c r="F120" s="207"/>
      <c r="G120" s="208"/>
    </row>
    <row r="121" spans="1:38" ht="54.75" customHeight="1" x14ac:dyDescent="0.2">
      <c r="A121" s="163">
        <v>57</v>
      </c>
      <c r="B121" s="30" t="s">
        <v>169</v>
      </c>
      <c r="C121" s="30" t="s">
        <v>170</v>
      </c>
      <c r="D121" s="150"/>
      <c r="E121" s="194">
        <f>D121*5</f>
        <v>0</v>
      </c>
      <c r="F121" s="207"/>
      <c r="G121" s="208"/>
    </row>
    <row r="122" spans="1:38" ht="38.25" customHeight="1" x14ac:dyDescent="0.2">
      <c r="A122" s="163">
        <v>58</v>
      </c>
      <c r="B122" s="30" t="s">
        <v>171</v>
      </c>
      <c r="C122" s="30" t="s">
        <v>172</v>
      </c>
      <c r="D122" s="150"/>
      <c r="E122" s="194">
        <f>D122*0.5</f>
        <v>0</v>
      </c>
      <c r="F122" s="207"/>
      <c r="G122" s="208"/>
    </row>
    <row r="123" spans="1:38" ht="38.25" customHeight="1" x14ac:dyDescent="0.25">
      <c r="A123" s="161"/>
      <c r="B123" s="153"/>
      <c r="C123" s="162"/>
      <c r="D123" s="153"/>
      <c r="E123" s="153"/>
      <c r="F123" s="153"/>
      <c r="G123" s="154"/>
      <c r="H123" s="2"/>
    </row>
    <row r="124" spans="1:38" ht="38.25" customHeight="1" thickBot="1" x14ac:dyDescent="0.3">
      <c r="A124" s="161"/>
      <c r="B124" s="153"/>
      <c r="C124" s="162"/>
      <c r="D124" s="153"/>
      <c r="E124" s="153"/>
      <c r="F124" s="153"/>
      <c r="G124" s="154"/>
      <c r="H124" s="2"/>
    </row>
    <row r="125" spans="1:38" ht="41.25" customHeight="1" thickBot="1" x14ac:dyDescent="0.25">
      <c r="A125" s="328" t="s">
        <v>39</v>
      </c>
      <c r="B125" s="329"/>
      <c r="C125" s="329"/>
      <c r="D125" s="330"/>
      <c r="E125" s="331">
        <f>IF(SUM(E114:E122)&gt;50,50,SUM(E114:E122))</f>
        <v>0</v>
      </c>
      <c r="F125" s="332"/>
      <c r="G125" s="333"/>
    </row>
    <row r="126" spans="1:38" ht="38.25" customHeight="1" thickBot="1" x14ac:dyDescent="0.3">
      <c r="A126" s="152"/>
      <c r="B126" s="153"/>
      <c r="C126" s="153"/>
      <c r="D126" s="153"/>
      <c r="E126" s="153"/>
      <c r="F126" s="153"/>
      <c r="G126" s="154"/>
    </row>
    <row r="127" spans="1:38" ht="45.6" customHeight="1" thickBot="1" x14ac:dyDescent="0.25">
      <c r="A127" s="328" t="s">
        <v>173</v>
      </c>
      <c r="B127" s="329"/>
      <c r="C127" s="329"/>
      <c r="D127" s="330"/>
      <c r="E127" s="335" t="str">
        <f ca="1">IF(AND(ISNUMBER(E34),ISNUMBER(E47),ISNUMBER(E111),ISNUMBER(126),K16="preenchimento está completo",K19="preenchimento está completo"),E111+E34+E47+E125,"INSCRIÇÃO INDEFERIDA")</f>
        <v>INSCRIÇÃO INDEFERIDA</v>
      </c>
      <c r="F127" s="336"/>
      <c r="G127" s="337"/>
    </row>
    <row r="128" spans="1:38" ht="40.5" customHeight="1" x14ac:dyDescent="0.25">
      <c r="A128" s="344" t="s">
        <v>174</v>
      </c>
      <c r="B128" s="344"/>
      <c r="C128" s="338"/>
      <c r="D128" s="338"/>
      <c r="E128" s="338"/>
      <c r="F128" s="338"/>
      <c r="G128" s="339"/>
    </row>
    <row r="129" spans="1:7" ht="25.5" customHeight="1" x14ac:dyDescent="0.25">
      <c r="A129" s="345"/>
      <c r="B129" s="345"/>
      <c r="C129" s="334"/>
      <c r="D129" s="334"/>
      <c r="E129" s="340">
        <f ca="1">NOW()</f>
        <v>46254.756171412038</v>
      </c>
      <c r="F129" s="340"/>
      <c r="G129" s="341"/>
    </row>
    <row r="130" spans="1:7" ht="36" customHeight="1" x14ac:dyDescent="0.2">
      <c r="A130" s="345"/>
      <c r="B130" s="345"/>
      <c r="C130" s="2"/>
      <c r="E130" s="334"/>
      <c r="F130" s="334"/>
      <c r="G130" s="341"/>
    </row>
    <row r="131" spans="1:7" ht="14.25" customHeight="1" x14ac:dyDescent="0.2">
      <c r="A131" s="345"/>
      <c r="B131" s="345"/>
      <c r="C131" s="334"/>
      <c r="D131" s="334"/>
      <c r="E131" s="334"/>
      <c r="F131" s="334"/>
      <c r="G131" s="341"/>
    </row>
    <row r="132" spans="1:7" ht="14.25" customHeight="1" x14ac:dyDescent="0.2">
      <c r="A132" s="345"/>
      <c r="B132" s="345"/>
      <c r="C132" s="334"/>
      <c r="D132" s="334"/>
      <c r="E132" s="334"/>
      <c r="F132" s="334"/>
      <c r="G132" s="341"/>
    </row>
    <row r="133" spans="1:7" ht="14.25" customHeight="1" x14ac:dyDescent="0.2">
      <c r="A133" s="345"/>
      <c r="B133" s="345"/>
      <c r="C133" s="334"/>
      <c r="D133" s="334"/>
      <c r="E133" s="334"/>
      <c r="F133" s="334"/>
      <c r="G133" s="341"/>
    </row>
    <row r="134" spans="1:7" ht="13.8" x14ac:dyDescent="0.25">
      <c r="A134" s="345"/>
      <c r="B134" s="345"/>
      <c r="C134" s="334"/>
      <c r="D134" s="334"/>
      <c r="E134" s="334" t="s">
        <v>175</v>
      </c>
      <c r="F134" s="334"/>
      <c r="G134" s="341"/>
    </row>
    <row r="135" spans="1:7" ht="14.4" thickBot="1" x14ac:dyDescent="0.3">
      <c r="A135" s="159"/>
      <c r="B135" s="160"/>
      <c r="C135" s="343"/>
      <c r="D135" s="343"/>
      <c r="E135" s="157"/>
      <c r="F135" s="158"/>
      <c r="G135" s="342"/>
    </row>
    <row r="136" spans="1:7" ht="13.8" x14ac:dyDescent="0.25">
      <c r="A136" s="62"/>
      <c r="C136" s="155"/>
      <c r="D136" s="155"/>
      <c r="E136" s="155"/>
      <c r="F136" s="155"/>
      <c r="G136" s="156"/>
    </row>
    <row r="137" spans="1:7" x14ac:dyDescent="0.25">
      <c r="A137" s="62"/>
    </row>
    <row r="138" spans="1:7" x14ac:dyDescent="0.25">
      <c r="A138" s="62"/>
    </row>
    <row r="139" spans="1:7" x14ac:dyDescent="0.25">
      <c r="A139" s="62"/>
    </row>
  </sheetData>
  <sheetProtection algorithmName="SHA-512" hashValue="Ump1R9o5JV3WDG8FR8DTbaxJz4+7jhZOpyl9DRXWC3HkoY67hYrhQwKYYnkcpdvTjup9YbBxkr6cDG7hr4tzbw==" saltValue="vzRN1QBF1sYmNmOMfcbibQ==" spinCount="100000" sheet="1" objects="1" scenarios="1"/>
  <protectedRanges>
    <protectedRange sqref="G9 A128 F130:F133 E130:E132" name="Intervalo25"/>
    <protectedRange sqref="D100:D110 F100:G110" name="Intervalo23"/>
    <protectedRange sqref="D65:D70 F65:G70" name="Intervalo21"/>
    <protectedRange sqref="D65:D70 F65:G70" name="Intervalo19"/>
    <protectedRange sqref="F54:G63 D54:D63" name="Intervalo17"/>
    <protectedRange sqref="F40:G46" name="Intervalo15"/>
    <protectedRange sqref="C40:D46" name="Intervalo14"/>
    <protectedRange sqref="C33" name="Intervalo12"/>
    <protectedRange sqref="C32:D32" name="Intervalo11"/>
    <protectedRange sqref="E30" name="Intervalo10"/>
    <protectedRange sqref="F30" name="Intervalo9"/>
    <protectedRange sqref="E15:E17" name="Intervalo7"/>
    <protectedRange sqref="G15" name="Intervalo6"/>
    <protectedRange sqref="C9" name="Intervalo1"/>
    <protectedRange sqref="G9" name="Intervalo2"/>
    <protectedRange sqref="C10" name="Intervalo3"/>
    <protectedRange sqref="G10" name="Intervalo4"/>
    <protectedRange sqref="C11:G13" name="Intervalo5"/>
    <protectedRange sqref="E21:G28" name="Intervalo8"/>
    <protectedRange sqref="D37" name="Intervalo13"/>
    <protectedRange sqref="F50:G51 D50:D51" name="Intervalo16"/>
    <protectedRange sqref="D53:D54 F53:G54" name="Intervalo18"/>
    <protectedRange sqref="D72:D86 F72:G86" name="Intervalo20"/>
    <protectedRange sqref="D88:D92 F88:G92 D94:D96 F94:G96 D98 F98" name="Intervalo22"/>
    <protectedRange sqref="D114:D122 F114:G122" name="Intervalo24_2"/>
  </protectedRanges>
  <mergeCells count="165">
    <mergeCell ref="F121:G121"/>
    <mergeCell ref="E130:F133"/>
    <mergeCell ref="A87:B87"/>
    <mergeCell ref="F87:G87"/>
    <mergeCell ref="A127:D127"/>
    <mergeCell ref="E127:G127"/>
    <mergeCell ref="C128:G128"/>
    <mergeCell ref="C129:D129"/>
    <mergeCell ref="E129:F129"/>
    <mergeCell ref="G129:G135"/>
    <mergeCell ref="C131:D135"/>
    <mergeCell ref="E134:F134"/>
    <mergeCell ref="A128:B134"/>
    <mergeCell ref="F88:G88"/>
    <mergeCell ref="F99:G99"/>
    <mergeCell ref="A99:B99"/>
    <mergeCell ref="F94:G94"/>
    <mergeCell ref="A93:B93"/>
    <mergeCell ref="F93:G93"/>
    <mergeCell ref="B94:B96"/>
    <mergeCell ref="A125:D125"/>
    <mergeCell ref="E125:G125"/>
    <mergeCell ref="A112:G113"/>
    <mergeCell ref="A97:B97"/>
    <mergeCell ref="A111:D111"/>
    <mergeCell ref="A94:A96"/>
    <mergeCell ref="F108:G108"/>
    <mergeCell ref="F109:G109"/>
    <mergeCell ref="F110:G110"/>
    <mergeCell ref="E111:G111"/>
    <mergeCell ref="F96:G96"/>
    <mergeCell ref="F98:G98"/>
    <mergeCell ref="F100:G100"/>
    <mergeCell ref="F104:G104"/>
    <mergeCell ref="F105:G105"/>
    <mergeCell ref="F38:G38"/>
    <mergeCell ref="C9:E9"/>
    <mergeCell ref="F106:G106"/>
    <mergeCell ref="F107:G107"/>
    <mergeCell ref="F89:G89"/>
    <mergeCell ref="F90:G90"/>
    <mergeCell ref="F92:G92"/>
    <mergeCell ref="A75:A80"/>
    <mergeCell ref="F66:G66"/>
    <mergeCell ref="F72:G72"/>
    <mergeCell ref="F73:G73"/>
    <mergeCell ref="A14:G14"/>
    <mergeCell ref="A15:A17"/>
    <mergeCell ref="F65:G65"/>
    <mergeCell ref="B81:B86"/>
    <mergeCell ref="A81:A86"/>
    <mergeCell ref="F84:G84"/>
    <mergeCell ref="F58:G58"/>
    <mergeCell ref="A55:A56"/>
    <mergeCell ref="B53:B54"/>
    <mergeCell ref="A47:A48"/>
    <mergeCell ref="A62:A63"/>
    <mergeCell ref="F97:G97"/>
    <mergeCell ref="F80:G80"/>
    <mergeCell ref="A6:G6"/>
    <mergeCell ref="A7:G7"/>
    <mergeCell ref="F15:F17"/>
    <mergeCell ref="G15:G17"/>
    <mergeCell ref="D15:D17"/>
    <mergeCell ref="F23:G23"/>
    <mergeCell ref="F24:G24"/>
    <mergeCell ref="F26:G26"/>
    <mergeCell ref="C10:E10"/>
    <mergeCell ref="A8:G8"/>
    <mergeCell ref="C13:G13"/>
    <mergeCell ref="B15:B17"/>
    <mergeCell ref="A20:A27"/>
    <mergeCell ref="F20:G20"/>
    <mergeCell ref="F27:G27"/>
    <mergeCell ref="C11:G11"/>
    <mergeCell ref="F21:G21"/>
    <mergeCell ref="A18:G18"/>
    <mergeCell ref="B20:C20"/>
    <mergeCell ref="A19:G19"/>
    <mergeCell ref="F22:G22"/>
    <mergeCell ref="C12:G12"/>
    <mergeCell ref="A11:A13"/>
    <mergeCell ref="F85:G85"/>
    <mergeCell ref="F86:G86"/>
    <mergeCell ref="F59:G59"/>
    <mergeCell ref="F63:G63"/>
    <mergeCell ref="F67:G67"/>
    <mergeCell ref="F68:G68"/>
    <mergeCell ref="F70:G70"/>
    <mergeCell ref="F69:G69"/>
    <mergeCell ref="F75:G75"/>
    <mergeCell ref="F76:G76"/>
    <mergeCell ref="F60:G60"/>
    <mergeCell ref="E34:G34"/>
    <mergeCell ref="A53:A54"/>
    <mergeCell ref="B49:B50"/>
    <mergeCell ref="D33:E33"/>
    <mergeCell ref="A34:A35"/>
    <mergeCell ref="F30:G33"/>
    <mergeCell ref="B34:D34"/>
    <mergeCell ref="B35:G35"/>
    <mergeCell ref="B30:C30"/>
    <mergeCell ref="E31:E32"/>
    <mergeCell ref="F54:G54"/>
    <mergeCell ref="F40:G40"/>
    <mergeCell ref="F41:G41"/>
    <mergeCell ref="F53:G53"/>
    <mergeCell ref="F36:G36"/>
    <mergeCell ref="A36:B38"/>
    <mergeCell ref="F51:G51"/>
    <mergeCell ref="B47:D47"/>
    <mergeCell ref="F49:G49"/>
    <mergeCell ref="A49:A50"/>
    <mergeCell ref="E47:G47"/>
    <mergeCell ref="F50:G50"/>
    <mergeCell ref="F52:G52"/>
    <mergeCell ref="F42:G42"/>
    <mergeCell ref="F46:G46"/>
    <mergeCell ref="F78:G78"/>
    <mergeCell ref="B48:G48"/>
    <mergeCell ref="C36:C37"/>
    <mergeCell ref="C38:D38"/>
    <mergeCell ref="F77:G77"/>
    <mergeCell ref="A52:B52"/>
    <mergeCell ref="F61:G61"/>
    <mergeCell ref="A57:A58"/>
    <mergeCell ref="B57:B58"/>
    <mergeCell ref="A64:B64"/>
    <mergeCell ref="F64:G64"/>
    <mergeCell ref="B75:B80"/>
    <mergeCell ref="F79:G79"/>
    <mergeCell ref="F71:G71"/>
    <mergeCell ref="F62:G62"/>
    <mergeCell ref="B55:B56"/>
    <mergeCell ref="A71:B71"/>
    <mergeCell ref="A72:A74"/>
    <mergeCell ref="B59:B60"/>
    <mergeCell ref="B62:B63"/>
    <mergeCell ref="B72:B74"/>
    <mergeCell ref="A59:A60"/>
    <mergeCell ref="F74:G74"/>
    <mergeCell ref="F114:G114"/>
    <mergeCell ref="F115:G115"/>
    <mergeCell ref="F116:G116"/>
    <mergeCell ref="F117:G117"/>
    <mergeCell ref="F118:G118"/>
    <mergeCell ref="F119:G119"/>
    <mergeCell ref="F120:G120"/>
    <mergeCell ref="F122:G122"/>
    <mergeCell ref="F25:G25"/>
    <mergeCell ref="F28:G28"/>
    <mergeCell ref="F91:G91"/>
    <mergeCell ref="F95:G95"/>
    <mergeCell ref="F101:G101"/>
    <mergeCell ref="F102:G102"/>
    <mergeCell ref="F103:G103"/>
    <mergeCell ref="F81:G81"/>
    <mergeCell ref="F82:G82"/>
    <mergeCell ref="F83:G83"/>
    <mergeCell ref="F55:G55"/>
    <mergeCell ref="F56:G56"/>
    <mergeCell ref="F57:G57"/>
    <mergeCell ref="F43:G43"/>
    <mergeCell ref="F44:G44"/>
    <mergeCell ref="F45:G45"/>
  </mergeCells>
  <conditionalFormatting sqref="A14:G14 H18">
    <cfRule type="cellIs" dxfId="18" priority="9" operator="equal">
      <formula>"PREENCHA TODOS OS CAMPOS ACIMA PARA NÃO TER SUA INSCRIÇÃO INVALIDADA"</formula>
    </cfRule>
    <cfRule type="cellIs" dxfId="17" priority="15" operator="equal">
      <formula>"PREENCHIMENTO DOS CAMPOS 1,2 E 3 ESTÁ CORRETO"</formula>
    </cfRule>
  </conditionalFormatting>
  <conditionalFormatting sqref="A14:G14">
    <cfRule type="cellIs" dxfId="16" priority="2" operator="equal">
      <formula>"PREENCHIMENTO ESTÁ COMPLETO"</formula>
    </cfRule>
    <cfRule type="cellIs" dxfId="15" priority="5" operator="equal">
      <formula>"PREENCHIMENTO ESTÁ CORRETO"</formula>
    </cfRule>
  </conditionalFormatting>
  <conditionalFormatting sqref="A18:G18 H22">
    <cfRule type="cellIs" dxfId="14" priority="10" operator="equal">
      <formula>"ASSINALE UMA OPÇÃO DE DISCIPLINA E PREENCHA O CAMPO AZUL PARA NÃO TER A INSCRIÇÃO INVALIDADA"</formula>
    </cfRule>
    <cfRule type="cellIs" dxfId="13" priority="14" operator="equal">
      <formula>"PREENCHIMENTO DO CAMPO 4 ESTÁ CORRETO"</formula>
    </cfRule>
  </conditionalFormatting>
  <conditionalFormatting sqref="A18:G18">
    <cfRule type="cellIs" dxfId="12" priority="1" operator="equal">
      <formula>"PREENCHIMENTO ESTÁ COMPLETO"</formula>
    </cfRule>
    <cfRule type="cellIs" dxfId="11" priority="4" operator="equal">
      <formula>"PREENCHIMENTO ESTÁ CORRETO"</formula>
    </cfRule>
    <cfRule type="cellIs" dxfId="10" priority="6" operator="equal">
      <formula>"ASSINALE UMA OPÇÃO DE DISCIPLINA PARA NÃO TER A INSCRIÇÃO INVALIDADA"</formula>
    </cfRule>
  </conditionalFormatting>
  <conditionalFormatting sqref="D33">
    <cfRule type="cellIs" dxfId="9" priority="18" operator="equal">
      <formula>"CANDIDATO SEM PROFICIÊNCIA EM INGLÊS"</formula>
    </cfRule>
    <cfRule type="cellIs" dxfId="8" priority="19" operator="equal">
      <formula>"CERTIFICADO INVÁLIDO"</formula>
    </cfRule>
    <cfRule type="cellIs" dxfId="7" priority="20" operator="equal">
      <formula>"CERTIFICADO VÁLIDO"</formula>
    </cfRule>
  </conditionalFormatting>
  <conditionalFormatting sqref="E34:G34 H40">
    <cfRule type="cellIs" dxfId="6" priority="13" operator="equal">
      <formula>"PONTUAÇÃO INVÁLIDA"</formula>
    </cfRule>
  </conditionalFormatting>
  <conditionalFormatting sqref="E47:G47 H52">
    <cfRule type="cellIs" dxfId="5" priority="7" operator="equal">
      <formula>"NÃO INFORMOU O ANO DA PRIMEIRA GRADUAÇÃO OU TITULAÇÃO NA ÁREA"</formula>
    </cfRule>
    <cfRule type="cellIs" dxfId="4" priority="8" operator="equal">
      <formula>"TEMPO DE EXPERIÊNCIA INSUFICIENTE"</formula>
    </cfRule>
    <cfRule type="cellIs" dxfId="3" priority="11" operator="equal">
      <formula>"SOBREPOSIÇÃO DE ANOS DE EXPERIÊNCIA"</formula>
    </cfRule>
  </conditionalFormatting>
  <conditionalFormatting sqref="E127:G127">
    <cfRule type="cellIs" dxfId="2" priority="3" operator="equal">
      <formula>"INSCRIÇÃO INDEFERIDA"</formula>
    </cfRule>
  </conditionalFormatting>
  <conditionalFormatting sqref="H24">
    <cfRule type="cellIs" dxfId="1" priority="17" operator="equal">
      <formula>"VOCÊ ASSINALOU X EM MAIS DE UMA OPÇÃO. FAVOR CORRIGIR PARA NÃO TER SUA PLANILHA INVALIDADA"</formula>
    </cfRule>
  </conditionalFormatting>
  <conditionalFormatting sqref="H117">
    <cfRule type="cellIs" dxfId="0" priority="12" operator="equal">
      <formula>"INSCRIÇÃO INDEFERIDA"</formula>
    </cfRule>
  </conditionalFormatting>
  <pageMargins left="0.25" right="0.25" top="0.75" bottom="0.75" header="0.3" footer="0.3"/>
  <pageSetup paperSize="9" scale="65" orientation="portrait" r:id="rId1"/>
  <rowBreaks count="3" manualBreakCount="3">
    <brk id="49" max="6" man="1"/>
    <brk id="75" max="6" man="1"/>
    <brk id="106" max="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Planilhas</vt:lpstr>
      </vt:variant>
      <vt:variant>
        <vt:i4>1</vt:i4>
      </vt:variant>
      <vt:variant>
        <vt:lpstr>Intervalos Nomeados</vt:lpstr>
      </vt:variant>
      <vt:variant>
        <vt:i4>1</vt:i4>
      </vt:variant>
    </vt:vector>
  </HeadingPairs>
  <TitlesOfParts>
    <vt:vector size="2" baseType="lpstr">
      <vt:lpstr>PONTUAÇÃO DOCENTE</vt:lpstr>
      <vt:lpstr>'PONTUAÇÃO DOCENTE'!Area_de_impressao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André Luis Paschoal</dc:creator>
  <cp:keywords/>
  <dc:description/>
  <cp:lastModifiedBy>Maria Santos</cp:lastModifiedBy>
  <cp:revision/>
  <cp:lastPrinted>2026-01-26T15:01:00Z</cp:lastPrinted>
  <dcterms:created xsi:type="dcterms:W3CDTF">2014-10-07T12:05:22Z</dcterms:created>
  <dcterms:modified xsi:type="dcterms:W3CDTF">2026-08-20T21:09:42Z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f380b4d-8a71-4241-982c-3816ad3ce8fc_Enabled">
    <vt:lpwstr>true</vt:lpwstr>
  </property>
  <property fmtid="{D5CDD505-2E9C-101B-9397-08002B2CF9AE}" pid="3" name="MSIP_Label_ff380b4d-8a71-4241-982c-3816ad3ce8fc_SetDate">
    <vt:lpwstr>2024-04-04T14:12:31Z</vt:lpwstr>
  </property>
  <property fmtid="{D5CDD505-2E9C-101B-9397-08002B2CF9AE}" pid="4" name="MSIP_Label_ff380b4d-8a71-4241-982c-3816ad3ce8fc_Method">
    <vt:lpwstr>Standard</vt:lpwstr>
  </property>
  <property fmtid="{D5CDD505-2E9C-101B-9397-08002B2CF9AE}" pid="5" name="MSIP_Label_ff380b4d-8a71-4241-982c-3816ad3ce8fc_Name">
    <vt:lpwstr>defa4170-0d19-0005-0004-bc88714345d2</vt:lpwstr>
  </property>
  <property fmtid="{D5CDD505-2E9C-101B-9397-08002B2CF9AE}" pid="6" name="MSIP_Label_ff380b4d-8a71-4241-982c-3816ad3ce8fc_SiteId">
    <vt:lpwstr>eabe64c5-68f5-4a76-8301-9577a679e449</vt:lpwstr>
  </property>
  <property fmtid="{D5CDD505-2E9C-101B-9397-08002B2CF9AE}" pid="7" name="MSIP_Label_ff380b4d-8a71-4241-982c-3816ad3ce8fc_ActionId">
    <vt:lpwstr>dbb76c21-c612-4197-9b1d-970e729e75f5</vt:lpwstr>
  </property>
  <property fmtid="{D5CDD505-2E9C-101B-9397-08002B2CF9AE}" pid="8" name="MSIP_Label_ff380b4d-8a71-4241-982c-3816ad3ce8fc_ContentBits">
    <vt:lpwstr>0</vt:lpwstr>
  </property>
</Properties>
</file>