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simone.nunes\doc's area de trabalho\EDITAIS 2026\ANEXOS\"/>
    </mc:Choice>
  </mc:AlternateContent>
  <xr:revisionPtr revIDLastSave="0" documentId="8_{BC490F94-4CC7-4A7F-A6F2-3E1E90289B7E}" xr6:coauthVersionLast="36" xr6:coauthVersionMax="36" xr10:uidLastSave="{00000000-0000-0000-0000-000000000000}"/>
  <bookViews>
    <workbookView xWindow="0" yWindow="0" windowWidth="15360" windowHeight="7545"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<sst xmlns="http://schemas.openxmlformats.org/spreadsheetml/2006/main" count="217" uniqueCount="181">
  <si>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</si>
  <si>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</si>
  <si>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</si>
  <si>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</si>
  <si>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</si>
  <si>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</si>
  <si>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</si>
  <si>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</si>
  <si>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</si>
  <si>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</si>
  <si>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</si>
  <si>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</si>
  <si>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</si>
  <si>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</si>
  <si>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</si>
  <si>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</si>
  <si>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</si>
  <si>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</si>
  <si>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</si>
  <si>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</si>
  <si>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</si>
  <si>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</si>
  <si>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</si>
  <si>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</si>
  <si>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</si>
  <si>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</si>
  <si>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</si>
  <si>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</si>
  <si>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</si>
  <si>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</si>
  <si>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</si>
  <si>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</si>
  <si>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</si>
  <si>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</si>
  <si>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</si>
  <si>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</si>
  <si>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</si>
  <si>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</si>
  <si>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</si>
  <si>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</si>
  <si>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</si>
  <si>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</si>
  <si>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</si>
  <si>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</si>
  <si>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</si>
  <si>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</si>
  <si>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</si>
  <si>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</si>
  <si>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</si>
  <si>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</si>
  <si>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</si>
  <si>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</si>
  <si>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</si>
  <si>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</si>
  <si>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</si>
  <si>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</si>
  <si>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</si>
  <si>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</si>
  <si>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</si>
  <si>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</si>
  <si>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</si>
  <si>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</si>
  <si>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</si>
  <si>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</si>
  <si>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</si>
  <si>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</si>
  <si>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</si>
  <si>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</si>
  <si>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</si>
  <si>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</si>
  <si>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</si>
  <si>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</si>
  <si>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</si>
  <si>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</si>
  <si>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</si>
  <si>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</si>
  <si>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</si>
  <si>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</si>
  <si>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</si>
  <si>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</si>
  <si>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</si>
  <si>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</si>
  <si>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</si>
  <si>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</si>
  <si>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</si>
  <si>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</si>
  <si>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</si>
  <si>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</si>
  <si>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</si>
  <si>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</si>
  <si>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</si>
  <si>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</si>
  <si>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</si>
  <si>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</si>
  <si>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</si>
  <si>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</si>
  <si>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</si>
  <si>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</si>
  <si>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</si>
  <si>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</si>
  <si>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</si>
  <si>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</si>
  <si>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</si>
  <si>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</si>
  <si>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</si>
  <si>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</si>
  <si>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</si>
  <si>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</si>
  <si>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</si>
  <si>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</si>
  <si>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</si>
  <si>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</si>
  <si>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</si>
  <si>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</si>
  <si>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</si>
  <si>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</si>
  <si>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</si>
  <si>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</si>
  <si>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</si>
  <si>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</si>
  <si>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</si>
  <si>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</si>
  <si>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</si>
  <si>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</si>
  <si>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</si>
  <si>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</si>
  <si>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</si>
  <si>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</si>
  <si>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</si>
  <si>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</si>
  <si>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</si>
  <si>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</si>
  <si>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</si>
  <si>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</si>
  <si>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</si>
  <si>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</si>
  <si>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</si>
  <si>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</si>
  <si>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</si>
  <si>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</si>
  <si>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</si>
  <si>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</si>
  <si>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</si>
  <si>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</si>
  <si>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</si>
  <si>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</si>
  <si>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</si>
  <si>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</si>
  <si>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</si>
  <si>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</si>
  <si>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</si>
  <si>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</si>
  <si>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</si>
  <si>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</si>
  <si>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</si>
  <si>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</si>
  <si>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</si>
  <si>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</si>
  <si>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</si>
  <si>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</si>
  <si>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</si>
  <si>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</si>
  <si>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</si>
  <si>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</si>
  <si>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</si>
  <si>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</si>
  <si>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</si>
  <si>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</si>
  <si>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</si>
  <si>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</si>
  <si>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</si>
  <si>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</si>
  <si>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</si>
  <si>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</si>
  <si>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</si>
  <si>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</si>
  <si>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</si>
  <si>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</si>
  <si>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</si>
  <si>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</si>
  <si>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Faculdade de Tecnologia de Votorantim - Benedicto Pagliato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</si>
</sst>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G10" sqref="G10"/>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t="s">
        <v>180</v>
      </c>
      <c r="D10" s="281"/>
      <c r="E10" s="281"/>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2">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301"/>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3"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89"/>
      <c r="B23" s="185" t="s">
        <v>29</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2"/>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1" t="s">
        <v>36</v>
      </c>
      <c r="C30" s="322"/>
      <c r="D30" s="15" t="s">
        <v>37</v>
      </c>
      <c r="E30" s="31"/>
      <c r="F30" s="310"/>
      <c r="G30" s="311"/>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3"/>
      <c r="F31" s="312"/>
      <c r="G31" s="313"/>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4"/>
      <c r="F32" s="312"/>
      <c r="G32" s="313"/>
      <c r="H32" s="124"/>
      <c r="I32" s="7"/>
      <c r="J32" s="7"/>
      <c r="K32" s="7"/>
      <c r="L32" s="11"/>
      <c r="M32" s="10"/>
      <c r="N32" s="11"/>
      <c r="O32" s="7"/>
    </row>
    <row r="33" spans="1:54" ht="39.75" customHeight="1" thickBot="1" x14ac:dyDescent="0.25">
      <c r="A33" s="204">
        <v>9</v>
      </c>
      <c r="B33" s="39" t="s">
        <v>42</v>
      </c>
      <c r="C33" s="156"/>
      <c r="D33" s="307" t="str">
        <f>IF(I22=0,"",IF(AND(I33=1,J33=1,H33=0),"CERTIFICADO VÁLIDO",IF(E30="","CANDIDATO SEM PROFICIÊNCIA EM INGLÊS",IF(J38&gt;5,"CERTIFICADO INVÁLIDO",IF(AND(J38&lt;=5,K33=1),"CERTIFICADO VÁLIDO")))))</f>
        <v/>
      </c>
      <c r="E33" s="308"/>
      <c r="F33" s="314"/>
      <c r="G33" s="315"/>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9"/>
      <c r="B34" s="316" t="s">
        <v>43</v>
      </c>
      <c r="C34" s="317"/>
      <c r="D34" s="318"/>
      <c r="E34" s="303" t="str">
        <f ca="1">IF(OR(I19&lt;&gt;1,I34=0,J35=0,K31=0,D33="CERTIFICADO INVÁLIDO",D33="CANDIDATO SEM PROFICIÊNCIA EM INGLÊS"),"PONTUAÇÃO INVÁLIDA",J36)</f>
        <v>PONTUAÇÃO INVÁLIDA</v>
      </c>
      <c r="F34" s="304"/>
      <c r="G34" s="305"/>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9"/>
      <c r="B35" s="235" t="s">
        <v>44</v>
      </c>
      <c r="C35" s="319"/>
      <c r="D35" s="319"/>
      <c r="E35" s="319"/>
      <c r="F35" s="319"/>
      <c r="G35" s="320"/>
      <c r="H35" s="122"/>
      <c r="I35" s="7"/>
      <c r="J35" s="7">
        <f ca="1">IF(AND(K33=1,C33&lt;K35),0,1)</f>
        <v>1</v>
      </c>
      <c r="K35" s="55">
        <f ca="1">K34-5</f>
        <v>2021</v>
      </c>
      <c r="L35" s="9"/>
      <c r="M35" s="14"/>
      <c r="N35" s="9"/>
      <c r="O35" s="7"/>
    </row>
    <row r="36" spans="1:54" ht="214.5" customHeight="1" x14ac:dyDescent="0.2">
      <c r="A36" s="329" t="s">
        <v>45</v>
      </c>
      <c r="B36" s="330"/>
      <c r="C36" s="345" t="s">
        <v>46</v>
      </c>
      <c r="D36" s="72" t="s">
        <v>47</v>
      </c>
      <c r="E36" s="137" t="s">
        <v>48</v>
      </c>
      <c r="F36" s="327" t="s">
        <v>49</v>
      </c>
      <c r="G36" s="328"/>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1"/>
      <c r="B37" s="332"/>
      <c r="C37" s="346"/>
      <c r="D37" s="166"/>
      <c r="E37" s="113">
        <f ca="1">TODAY()</f>
        <v>46065</v>
      </c>
      <c r="F37" s="135" t="str">
        <f>J43</f>
        <v/>
      </c>
      <c r="G37" s="136" t="str">
        <f>K43</f>
        <v/>
      </c>
      <c r="H37" s="122"/>
      <c r="I37" s="13"/>
      <c r="J37" s="13"/>
      <c r="K37" s="13"/>
      <c r="L37" s="11">
        <f>IF(E30="x",1,0)</f>
        <v>0</v>
      </c>
      <c r="M37" s="14"/>
      <c r="N37" s="11"/>
      <c r="O37" s="13"/>
    </row>
    <row r="38" spans="1:54" ht="86.25" customHeight="1" thickBot="1" x14ac:dyDescent="0.3">
      <c r="A38" s="333"/>
      <c r="B38" s="334"/>
      <c r="C38" s="347" t="s">
        <v>50</v>
      </c>
      <c r="D38" s="348"/>
      <c r="E38" s="176" t="s">
        <v>51</v>
      </c>
      <c r="F38" s="241" t="s">
        <v>26</v>
      </c>
      <c r="G38" s="242"/>
      <c r="H38" s="122"/>
      <c r="I38" s="13">
        <f ca="1">IF(J38&lt;5,1,0)</f>
        <v>0</v>
      </c>
      <c r="J38" s="2">
        <f ca="1">YEARFRAC(C33,I41,1)</f>
        <v>126.12113568749191</v>
      </c>
      <c r="K38">
        <f ca="1">(J38-TRUNC(J38))*12</f>
        <v>1.4536282499029767</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325"/>
      <c r="G40" s="326"/>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325"/>
      <c r="G41" s="326"/>
      <c r="H41" s="121"/>
      <c r="I41" s="32">
        <f ca="1">TODAY()</f>
        <v>46065</v>
      </c>
      <c r="J41" s="2">
        <f ca="1">YEARFRAC(D37,E37,1)</f>
        <v>126.12113568749191</v>
      </c>
      <c r="K41">
        <f ca="1">(J41-TRUNC(J41))*12</f>
        <v>1.4536282499029767</v>
      </c>
      <c r="L41" s="11" t="e">
        <f>IF(#REF!="x",1,0)</f>
        <v>#REF!</v>
      </c>
      <c r="M41" s="17"/>
      <c r="N41" s="11"/>
      <c r="O41" s="16"/>
      <c r="S41" s="23">
        <f>C41</f>
        <v>0</v>
      </c>
      <c r="U41" s="59">
        <f>D41</f>
        <v>0</v>
      </c>
      <c r="W41" s="59">
        <f>S41+U41/12</f>
        <v>0</v>
      </c>
    </row>
    <row r="42" spans="1:54" ht="113.65" customHeight="1" x14ac:dyDescent="0.2">
      <c r="A42" s="100">
        <v>12</v>
      </c>
      <c r="B42" s="170" t="s">
        <v>56</v>
      </c>
      <c r="C42" s="190"/>
      <c r="D42" s="191"/>
      <c r="E42" s="177">
        <f>W42*20</f>
        <v>0</v>
      </c>
      <c r="F42" s="325"/>
      <c r="G42" s="326"/>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325"/>
      <c r="G43" s="326"/>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325"/>
      <c r="G44" s="326"/>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325"/>
      <c r="G45" s="326"/>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325"/>
      <c r="G46" s="326"/>
      <c r="H46" s="130"/>
      <c r="L46" s="20"/>
      <c r="M46" s="20"/>
      <c r="S46" s="23">
        <f t="shared" si="2"/>
        <v>0</v>
      </c>
      <c r="U46" s="59">
        <f t="shared" si="3"/>
        <v>0</v>
      </c>
      <c r="W46" s="59">
        <f t="shared" si="4"/>
        <v>0</v>
      </c>
    </row>
    <row r="47" spans="1:54" s="21" customFormat="1" ht="52.5" customHeight="1" thickBot="1" x14ac:dyDescent="0.25">
      <c r="A47" s="261"/>
      <c r="B47" s="316" t="s">
        <v>43</v>
      </c>
      <c r="C47" s="317"/>
      <c r="D47" s="318"/>
      <c r="E47" s="341" t="str">
        <f>K48</f>
        <v>TEMPO DE EXPERIÊNCIA INSUFICIENTE</v>
      </c>
      <c r="F47" s="342"/>
      <c r="G47" s="343"/>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4" t="s">
        <v>61</v>
      </c>
      <c r="C48" s="319"/>
      <c r="D48" s="319"/>
      <c r="E48" s="319"/>
      <c r="F48" s="319"/>
      <c r="G48" s="320"/>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9">
        <v>17</v>
      </c>
      <c r="B49" s="229" t="s">
        <v>62</v>
      </c>
      <c r="C49" s="69" t="s">
        <v>63</v>
      </c>
      <c r="D49" s="81" t="s">
        <v>64</v>
      </c>
      <c r="E49" s="53" t="s">
        <v>65</v>
      </c>
      <c r="F49" s="337" t="s">
        <v>26</v>
      </c>
      <c r="G49" s="338"/>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40"/>
      <c r="B50" s="260"/>
      <c r="C50" s="193" t="s">
        <v>66</v>
      </c>
      <c r="D50" s="82"/>
      <c r="E50" s="178">
        <f>IF(D50&gt;100,50,IF(D50&gt;=1,0.5*D50,0))</f>
        <v>0</v>
      </c>
      <c r="F50" s="335"/>
      <c r="G50" s="336"/>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335"/>
      <c r="G51" s="336"/>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9"/>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6">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79">
        <f>D54*10</f>
        <v>0</v>
      </c>
      <c r="F54" s="207"/>
      <c r="G54" s="208"/>
      <c r="H54" s="202"/>
    </row>
    <row r="55" spans="1:54" ht="38.25" customHeight="1" x14ac:dyDescent="0.2">
      <c r="A55" s="258">
        <v>20</v>
      </c>
      <c r="B55" s="229" t="s">
        <v>73</v>
      </c>
      <c r="C55" s="200" t="s">
        <v>74</v>
      </c>
      <c r="D55" s="86"/>
      <c r="E55" s="179">
        <f>D55*20</f>
        <v>0</v>
      </c>
      <c r="F55" s="207"/>
      <c r="G55" s="208"/>
      <c r="H55" s="132"/>
    </row>
    <row r="56" spans="1:54" ht="75" customHeight="1" x14ac:dyDescent="0.2">
      <c r="A56" s="259"/>
      <c r="B56" s="260"/>
      <c r="C56" s="29" t="s">
        <v>75</v>
      </c>
      <c r="D56" s="86"/>
      <c r="E56" s="179">
        <f>D56*5</f>
        <v>0</v>
      </c>
      <c r="F56" s="207"/>
      <c r="G56" s="208"/>
      <c r="H56" s="132"/>
      <c r="I56" s="7"/>
      <c r="J56" s="7"/>
      <c r="K56" s="7"/>
      <c r="L56" s="20"/>
      <c r="M56" s="7"/>
      <c r="N56" s="7"/>
      <c r="O56" s="7"/>
    </row>
    <row r="57" spans="1:54" ht="75" customHeight="1" x14ac:dyDescent="0.2">
      <c r="A57" s="339">
        <v>21</v>
      </c>
      <c r="B57" s="254" t="s">
        <v>76</v>
      </c>
      <c r="C57" s="75" t="s">
        <v>77</v>
      </c>
      <c r="D57" s="86"/>
      <c r="E57" s="179">
        <f>D57*10</f>
        <v>0</v>
      </c>
      <c r="F57" s="207"/>
      <c r="G57" s="208"/>
      <c r="H57" s="133"/>
      <c r="I57" s="202"/>
      <c r="J57" s="202"/>
      <c r="K57" s="202"/>
      <c r="M57" s="202"/>
      <c r="N57" s="202"/>
      <c r="O57" s="202"/>
    </row>
    <row r="58" spans="1:54" ht="57" customHeight="1" thickBot="1" x14ac:dyDescent="0.25">
      <c r="A58" s="340"/>
      <c r="B58" s="260"/>
      <c r="C58" s="75" t="s">
        <v>78</v>
      </c>
      <c r="D58" s="87"/>
      <c r="E58" s="179">
        <f>D58*5</f>
        <v>0</v>
      </c>
      <c r="F58" s="207"/>
      <c r="G58" s="208"/>
      <c r="H58" s="132"/>
      <c r="L58" s="7"/>
    </row>
    <row r="59" spans="1:54" ht="52.15" customHeight="1" x14ac:dyDescent="0.2">
      <c r="A59" s="350">
        <v>22</v>
      </c>
      <c r="B59" s="230" t="s">
        <v>79</v>
      </c>
      <c r="C59" s="29" t="s">
        <v>80</v>
      </c>
      <c r="D59" s="86"/>
      <c r="E59" s="179">
        <f>D59*5</f>
        <v>0</v>
      </c>
      <c r="F59" s="207"/>
      <c r="G59" s="208"/>
      <c r="H59" s="132"/>
      <c r="I59" s="7"/>
      <c r="J59" s="7"/>
      <c r="K59" s="7"/>
      <c r="L59" s="7"/>
      <c r="M59" s="7"/>
      <c r="N59" s="7"/>
      <c r="O59" s="7"/>
    </row>
    <row r="60" spans="1:54" ht="52.15" customHeight="1" x14ac:dyDescent="0.2">
      <c r="A60" s="264"/>
      <c r="B60" s="260"/>
      <c r="C60" s="75" t="s">
        <v>81</v>
      </c>
      <c r="D60" s="87"/>
      <c r="E60" s="179">
        <f>D60*2.5</f>
        <v>0</v>
      </c>
      <c r="F60" s="207"/>
      <c r="G60" s="208"/>
      <c r="H60" s="132"/>
      <c r="I60" s="7"/>
      <c r="J60" s="7"/>
      <c r="K60" s="7"/>
      <c r="L60" s="7"/>
      <c r="M60" s="7"/>
      <c r="N60" s="7"/>
      <c r="O60" s="7"/>
    </row>
    <row r="61" spans="1:54" ht="52.15" customHeight="1" x14ac:dyDescent="0.2">
      <c r="A61" s="98">
        <v>23</v>
      </c>
      <c r="B61" s="75" t="s">
        <v>82</v>
      </c>
      <c r="C61" s="75" t="s">
        <v>83</v>
      </c>
      <c r="D61" s="87"/>
      <c r="E61" s="179">
        <f>D61*2</f>
        <v>0</v>
      </c>
      <c r="F61" s="207"/>
      <c r="G61" s="208"/>
      <c r="H61" s="132"/>
      <c r="I61" s="7"/>
      <c r="J61" s="7"/>
      <c r="K61" s="7"/>
      <c r="L61" s="7"/>
      <c r="M61" s="7"/>
      <c r="N61" s="7"/>
      <c r="O61" s="7"/>
    </row>
    <row r="62" spans="1:54" ht="52.15" customHeight="1" x14ac:dyDescent="0.2">
      <c r="A62" s="263">
        <v>24</v>
      </c>
      <c r="B62" s="254" t="s">
        <v>84</v>
      </c>
      <c r="C62" s="75" t="s">
        <v>85</v>
      </c>
      <c r="D62" s="87"/>
      <c r="E62" s="179">
        <f>D62*2</f>
        <v>0</v>
      </c>
      <c r="F62" s="207"/>
      <c r="G62" s="208"/>
      <c r="H62" s="132"/>
      <c r="I62" s="7"/>
      <c r="J62" s="7"/>
      <c r="K62" s="7"/>
      <c r="L62" s="7"/>
      <c r="M62" s="7"/>
      <c r="N62" s="7"/>
      <c r="O62" s="7"/>
    </row>
    <row r="63" spans="1:54" ht="60" customHeight="1" thickBot="1" x14ac:dyDescent="0.25">
      <c r="A63" s="264"/>
      <c r="B63" s="231"/>
      <c r="C63" s="199" t="s">
        <v>86</v>
      </c>
      <c r="D63" s="88"/>
      <c r="E63" s="179">
        <f>D63</f>
        <v>0</v>
      </c>
      <c r="F63" s="207"/>
      <c r="G63" s="208"/>
      <c r="H63" s="132"/>
      <c r="I63" s="7"/>
      <c r="J63" s="7"/>
      <c r="K63" s="7"/>
      <c r="L63" s="7"/>
      <c r="M63" s="7"/>
      <c r="N63" s="7"/>
      <c r="O63" s="7"/>
    </row>
    <row r="64" spans="1:54" ht="79.5" customHeight="1" thickBot="1" x14ac:dyDescent="0.25">
      <c r="A64" s="210" t="s">
        <v>87</v>
      </c>
      <c r="B64" s="349"/>
      <c r="C64" s="69" t="s">
        <v>63</v>
      </c>
      <c r="D64" s="70" t="s">
        <v>88</v>
      </c>
      <c r="E64" s="180" t="s">
        <v>65</v>
      </c>
      <c r="F64" s="212" t="s">
        <v>26</v>
      </c>
      <c r="G64" s="213"/>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6.15" hidden="1" customHeight="1" x14ac:dyDescent="0.2">
      <c r="A68" s="43">
        <v>26</v>
      </c>
      <c r="B68" s="29" t="s">
        <v>95</v>
      </c>
      <c r="C68" s="29" t="s">
        <v>96</v>
      </c>
      <c r="D68" s="91"/>
      <c r="E68" s="179">
        <f>D68*2</f>
        <v>0</v>
      </c>
      <c r="F68" s="207"/>
      <c r="G68" s="208"/>
      <c r="H68" s="202"/>
      <c r="I68" s="7"/>
      <c r="J68" s="7"/>
      <c r="K68" s="7"/>
      <c r="L68" s="202"/>
      <c r="M68" s="7"/>
      <c r="N68" s="7"/>
      <c r="O68" s="7"/>
    </row>
    <row r="69" spans="1:38" ht="28.15" hidden="1" customHeight="1" x14ac:dyDescent="0.2">
      <c r="A69" s="198">
        <v>27</v>
      </c>
      <c r="B69" s="29" t="s">
        <v>97</v>
      </c>
      <c r="C69" s="29" t="s">
        <v>98</v>
      </c>
      <c r="D69" s="91"/>
      <c r="E69" s="179">
        <f>D69</f>
        <v>0</v>
      </c>
      <c r="F69" s="207"/>
      <c r="G69" s="208"/>
      <c r="H69" s="132"/>
      <c r="I69" s="202"/>
      <c r="J69" s="202"/>
      <c r="K69" s="202"/>
      <c r="L69" s="7"/>
      <c r="M69" s="202"/>
      <c r="N69" s="202"/>
      <c r="O69" s="202"/>
    </row>
    <row r="70" spans="1:38" ht="28.1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10" t="s">
        <v>101</v>
      </c>
      <c r="B71" s="211"/>
      <c r="C71" s="104" t="s">
        <v>63</v>
      </c>
      <c r="D71" s="70" t="s">
        <v>88</v>
      </c>
      <c r="E71" s="83" t="s">
        <v>65</v>
      </c>
      <c r="F71" s="212" t="s">
        <v>26</v>
      </c>
      <c r="G71" s="213"/>
      <c r="H71" s="202"/>
      <c r="I71" s="7"/>
      <c r="J71" s="7"/>
      <c r="K71" s="7"/>
      <c r="L71" s="202"/>
      <c r="M71" s="7"/>
      <c r="N71" s="7"/>
      <c r="O71" s="7"/>
    </row>
    <row r="72" spans="1:38" ht="42" customHeight="1" x14ac:dyDescent="0.2">
      <c r="A72" s="239">
        <v>29</v>
      </c>
      <c r="B72" s="230" t="s">
        <v>102</v>
      </c>
      <c r="C72" s="200" t="s">
        <v>103</v>
      </c>
      <c r="D72" s="90"/>
      <c r="E72" s="179">
        <f>D72*3.5</f>
        <v>0</v>
      </c>
      <c r="F72" s="207"/>
      <c r="G72" s="208"/>
      <c r="H72" s="132"/>
      <c r="I72" s="202"/>
      <c r="J72" s="202"/>
      <c r="K72" s="202"/>
      <c r="L72" s="7"/>
      <c r="M72" s="202"/>
      <c r="N72" s="202"/>
      <c r="O72" s="202"/>
    </row>
    <row r="73" spans="1:38" s="41" customFormat="1" ht="40.5" customHeight="1" x14ac:dyDescent="0.25">
      <c r="A73" s="239"/>
      <c r="B73" s="230"/>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1">
        <f>D74*2.5</f>
        <v>0</v>
      </c>
      <c r="F74" s="207"/>
      <c r="G74" s="208"/>
      <c r="H74" s="132"/>
      <c r="I74" s="7"/>
      <c r="J74" s="7"/>
      <c r="K74" s="7"/>
      <c r="L74" s="7"/>
      <c r="M74" s="7"/>
      <c r="N74" s="7"/>
      <c r="O74" s="7"/>
    </row>
    <row r="75" spans="1:38" ht="55.5" customHeight="1" x14ac:dyDescent="0.2">
      <c r="A75" s="246">
        <v>30</v>
      </c>
      <c r="B75" s="254" t="s">
        <v>106</v>
      </c>
      <c r="C75" s="29" t="s">
        <v>107</v>
      </c>
      <c r="D75" s="91"/>
      <c r="E75" s="181">
        <f>8*D75</f>
        <v>0</v>
      </c>
      <c r="F75" s="207"/>
      <c r="G75" s="208"/>
      <c r="H75" s="132"/>
      <c r="I75" s="7"/>
      <c r="J75" s="7"/>
      <c r="K75" s="7"/>
      <c r="L75" s="7"/>
      <c r="M75" s="7"/>
      <c r="N75" s="7"/>
      <c r="O75" s="7"/>
    </row>
    <row r="76" spans="1:38" ht="60.75" customHeight="1" x14ac:dyDescent="0.2">
      <c r="A76" s="247"/>
      <c r="B76" s="230"/>
      <c r="C76" s="29" t="s">
        <v>108</v>
      </c>
      <c r="D76" s="91"/>
      <c r="E76" s="181">
        <f>4*D76</f>
        <v>0</v>
      </c>
      <c r="F76" s="207"/>
      <c r="G76" s="208"/>
      <c r="H76" s="133"/>
      <c r="I76" s="7"/>
      <c r="J76" s="7"/>
      <c r="K76" s="7"/>
      <c r="L76" s="202"/>
      <c r="M76" s="7"/>
      <c r="N76" s="7"/>
      <c r="O76" s="7"/>
    </row>
    <row r="77" spans="1:38" ht="45.75" customHeight="1" x14ac:dyDescent="0.2">
      <c r="A77" s="247"/>
      <c r="B77" s="230"/>
      <c r="C77" s="29" t="s">
        <v>109</v>
      </c>
      <c r="D77" s="91"/>
      <c r="E77" s="181">
        <f>3*D77</f>
        <v>0</v>
      </c>
      <c r="F77" s="207"/>
      <c r="G77" s="208"/>
      <c r="H77" s="132"/>
      <c r="I77" s="202"/>
      <c r="J77" s="202"/>
      <c r="K77" s="202"/>
      <c r="L77" s="7"/>
      <c r="M77" s="202"/>
      <c r="N77" s="202"/>
      <c r="O77" s="202"/>
    </row>
    <row r="78" spans="1:38" ht="45.75" customHeight="1" x14ac:dyDescent="0.2">
      <c r="A78" s="247"/>
      <c r="B78" s="230"/>
      <c r="C78" s="29" t="s">
        <v>110</v>
      </c>
      <c r="D78" s="91"/>
      <c r="E78" s="181">
        <f>D78*2</f>
        <v>0</v>
      </c>
      <c r="F78" s="207"/>
      <c r="G78" s="208"/>
      <c r="H78" s="132"/>
      <c r="I78" s="202"/>
      <c r="J78" s="202"/>
      <c r="K78" s="202"/>
      <c r="L78" s="7"/>
      <c r="M78" s="202"/>
      <c r="N78" s="202"/>
      <c r="O78" s="202"/>
    </row>
    <row r="79" spans="1:38" ht="45.75" customHeight="1" x14ac:dyDescent="0.2">
      <c r="A79" s="247"/>
      <c r="B79" s="230"/>
      <c r="C79" s="29" t="s">
        <v>111</v>
      </c>
      <c r="D79" s="91"/>
      <c r="E79" s="181">
        <f>D79*1.5</f>
        <v>0</v>
      </c>
      <c r="F79" s="207"/>
      <c r="G79" s="208"/>
      <c r="H79" s="132"/>
      <c r="I79" s="202"/>
      <c r="J79" s="202"/>
      <c r="K79" s="202"/>
      <c r="L79" s="7"/>
      <c r="M79" s="202"/>
      <c r="N79" s="202"/>
      <c r="O79" s="202"/>
    </row>
    <row r="80" spans="1:38" ht="38.25" customHeight="1" x14ac:dyDescent="0.2">
      <c r="A80" s="248"/>
      <c r="B80" s="260"/>
      <c r="C80" s="29" t="s">
        <v>112</v>
      </c>
      <c r="D80" s="91"/>
      <c r="E80" s="181">
        <f>D80</f>
        <v>0</v>
      </c>
      <c r="F80" s="207"/>
      <c r="G80" s="208"/>
      <c r="H80" s="132"/>
      <c r="I80" s="7"/>
      <c r="J80" s="7"/>
      <c r="K80" s="7"/>
      <c r="L80" s="202"/>
      <c r="M80" s="7"/>
      <c r="N80" s="7"/>
      <c r="O80" s="7"/>
    </row>
    <row r="81" spans="1:38" ht="38.25" customHeight="1" x14ac:dyDescent="0.2">
      <c r="A81" s="255">
        <v>31</v>
      </c>
      <c r="B81" s="254" t="s">
        <v>113</v>
      </c>
      <c r="C81" s="29" t="s">
        <v>114</v>
      </c>
      <c r="D81" s="91"/>
      <c r="E81" s="181">
        <f>4*D81</f>
        <v>0</v>
      </c>
      <c r="F81" s="207"/>
      <c r="G81" s="208"/>
      <c r="H81" s="132"/>
      <c r="I81" s="7"/>
      <c r="J81" s="7"/>
      <c r="K81" s="7"/>
      <c r="L81" s="202"/>
      <c r="M81" s="7"/>
      <c r="N81" s="7"/>
      <c r="O81" s="7"/>
    </row>
    <row r="82" spans="1:38" ht="38.25" customHeight="1" x14ac:dyDescent="0.2">
      <c r="A82" s="256"/>
      <c r="B82" s="230"/>
      <c r="C82" s="29" t="s">
        <v>115</v>
      </c>
      <c r="D82" s="91"/>
      <c r="E82" s="181">
        <f>2*D82</f>
        <v>0</v>
      </c>
      <c r="F82" s="207"/>
      <c r="G82" s="208"/>
      <c r="H82" s="132"/>
      <c r="I82" s="7"/>
      <c r="J82" s="7"/>
      <c r="K82" s="7"/>
      <c r="L82" s="202"/>
      <c r="M82" s="7"/>
      <c r="N82" s="7"/>
      <c r="O82" s="7"/>
    </row>
    <row r="83" spans="1:38" ht="33" customHeight="1" x14ac:dyDescent="0.2">
      <c r="A83" s="256"/>
      <c r="B83" s="230"/>
      <c r="C83" s="29" t="s">
        <v>116</v>
      </c>
      <c r="D83" s="91"/>
      <c r="E83" s="181">
        <f>1.5*D83</f>
        <v>0</v>
      </c>
      <c r="F83" s="207"/>
      <c r="G83" s="208"/>
      <c r="H83" s="132"/>
      <c r="I83" s="202"/>
      <c r="J83" s="202"/>
      <c r="K83" s="202"/>
      <c r="L83" s="7"/>
      <c r="M83" s="202"/>
      <c r="N83" s="202"/>
      <c r="O83" s="202"/>
    </row>
    <row r="84" spans="1:38" ht="38.25" customHeight="1" x14ac:dyDescent="0.2">
      <c r="A84" s="256"/>
      <c r="B84" s="230"/>
      <c r="C84" s="29" t="s">
        <v>117</v>
      </c>
      <c r="D84" s="91"/>
      <c r="E84" s="181">
        <f>D84</f>
        <v>0</v>
      </c>
      <c r="F84" s="207"/>
      <c r="G84" s="208"/>
      <c r="H84" s="132"/>
      <c r="I84" s="202"/>
      <c r="J84" s="202"/>
      <c r="K84" s="202"/>
      <c r="L84" s="7"/>
      <c r="M84" s="202"/>
      <c r="N84" s="202"/>
      <c r="O84" s="202"/>
    </row>
    <row r="85" spans="1:38" s="41" customFormat="1" ht="46.5" customHeight="1" x14ac:dyDescent="0.25">
      <c r="A85" s="256"/>
      <c r="B85" s="230"/>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1">
        <f>D86*0.5</f>
        <v>0</v>
      </c>
      <c r="F86" s="207"/>
      <c r="G86" s="208"/>
      <c r="H86" s="132"/>
      <c r="I86" s="202"/>
      <c r="J86" s="202"/>
      <c r="K86" s="202"/>
      <c r="L86" s="7"/>
      <c r="M86" s="202"/>
      <c r="N86" s="202"/>
      <c r="O86" s="202"/>
    </row>
    <row r="87" spans="1:38" ht="54" customHeight="1" thickBot="1" x14ac:dyDescent="0.25">
      <c r="A87" s="210" t="s">
        <v>120</v>
      </c>
      <c r="B87" s="211"/>
      <c r="C87" s="104" t="s">
        <v>63</v>
      </c>
      <c r="D87" s="70" t="s">
        <v>88</v>
      </c>
      <c r="E87" s="83" t="s">
        <v>65</v>
      </c>
      <c r="F87" s="212" t="s">
        <v>26</v>
      </c>
      <c r="G87" s="213"/>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1">
        <f>D94*2</f>
        <v>0</v>
      </c>
      <c r="F94" s="207"/>
      <c r="G94" s="208"/>
      <c r="H94" s="132"/>
      <c r="I94" s="7"/>
      <c r="J94" s="7"/>
      <c r="K94" s="7"/>
      <c r="L94" s="7"/>
      <c r="M94" s="7"/>
      <c r="N94" s="7"/>
      <c r="O94" s="7"/>
    </row>
    <row r="95" spans="1:38" ht="69" customHeight="1" x14ac:dyDescent="0.2">
      <c r="A95" s="239"/>
      <c r="B95" s="230"/>
      <c r="C95" s="75" t="s">
        <v>133</v>
      </c>
      <c r="D95" s="91"/>
      <c r="E95" s="181">
        <f>1.5*D95</f>
        <v>0</v>
      </c>
      <c r="F95" s="207"/>
      <c r="G95" s="208"/>
      <c r="H95" s="132"/>
      <c r="I95" s="7"/>
      <c r="J95" s="7"/>
      <c r="K95" s="7"/>
      <c r="L95" s="7"/>
      <c r="M95" s="7"/>
      <c r="N95" s="7"/>
      <c r="O95" s="7"/>
    </row>
    <row r="96" spans="1:38" ht="50.25" customHeight="1" thickBot="1" x14ac:dyDescent="0.25">
      <c r="A96" s="240"/>
      <c r="B96" s="231"/>
      <c r="C96" s="75" t="s">
        <v>134</v>
      </c>
      <c r="D96" s="91"/>
      <c r="E96" s="181">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40.15"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46065.665421759259</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Simone Nunes</cp:lastModifiedBy>
  <cp:revision/>
  <dcterms:created xsi:type="dcterms:W3CDTF">2014-10-07T12:05:22Z</dcterms:created>
  <dcterms:modified xsi:type="dcterms:W3CDTF">2026-02-12T18:58:56Z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