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defaultThemeVersion="124226"/>
  <mc:AlternateContent xmlns:mc="http://schemas.openxmlformats.org/markup-compatibility/2006">
    <mc:Choice Requires="x15">
      <x15ac:absPath xmlns:x15ac="http://schemas.microsoft.com/office/spreadsheetml/2010/11/ac" url="C:\Users\Thalia.Natalia\Documents\THALIA - 2023\2026\EDITAIS\"/>
    </mc:Choice>
  </mc:AlternateContent>
  <xr:revisionPtr revIDLastSave="0" documentId="13_ncr:1_{FA88C449-0C76-4CDB-A4EF-CFB1BF24BA5E}" xr6:coauthVersionLast="47" xr6:coauthVersionMax="47" xr10:uidLastSave="{00000000-0000-0000-0000-000000000000}"/>
  <bookViews>
    <workbookView xWindow="-120" yWindow="-120" windowWidth="29040" windowHeight="1572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<sst xmlns="http://schemas.openxmlformats.org/spreadsheetml/2006/main" count="220" uniqueCount="184">
  <si>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</si>
  <si>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</si>
  <si>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</si>
  <si>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</si>
  <si>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</si>
  <si>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</si>
  <si>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</si>
  <si>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</si>
  <si>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</si>
  <si>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</si>
  <si>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</si>
  <si>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</si>
  <si>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</si>
  <si>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</si>
  <si>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</si>
  <si>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</si>
  <si>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</si>
  <si>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</si>
  <si>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</si>
  <si>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</si>
  <si>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</si>
  <si>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</si>
  <si>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</si>
  <si>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</si>
  <si>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</si>
  <si>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</si>
  <si>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</si>
  <si>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</si>
  <si>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</si>
  <si>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</si>
  <si>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</si>
  <si>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</si>
  <si>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</si>
  <si>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</si>
  <si>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</si>
  <si>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</si>
  <si>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</si>
  <si>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</si>
  <si>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</si>
  <si>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</si>
  <si>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</si>
  <si>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</si>
  <si>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</si>
  <si>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</si>
  <si>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</si>
  <si>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</si>
  <si>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</si>
  <si>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</si>
  <si>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</si>
  <si>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</si>
  <si>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</si>
  <si>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</si>
  <si>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</si>
  <si>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</si>
  <si>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</si>
  <si>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</si>
  <si>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</si>
  <si>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</si>
  <si>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</si>
  <si>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</si>
  <si>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</si>
  <si>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</si>
  <si>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</si>
  <si>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</si>
  <si>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</si>
  <si>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</si>
  <si>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</si>
  <si>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</si>
  <si>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</si>
  <si>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</si>
  <si>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</si>
  <si>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</si>
  <si>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</si>
  <si>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</si>
  <si>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</si>
  <si>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</si>
  <si>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</si>
  <si>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</si>
  <si>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</si>
  <si>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</si>
  <si>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</si>
  <si>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</si>
  <si>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</si>
  <si>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</si>
  <si>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</si>
  <si>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</si>
  <si>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</si>
  <si>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</si>
  <si>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</si>
  <si>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</si>
  <si>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</si>
  <si>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</si>
  <si>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</si>
  <si>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</si>
  <si>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</si>
  <si>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</si>
  <si>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</si>
  <si>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</si>
  <si>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</si>
  <si>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</si>
  <si>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</si>
  <si>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</si>
  <si>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</si>
  <si>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</si>
  <si>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</si>
  <si>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</si>
  <si>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</si>
  <si>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</si>
  <si>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</si>
  <si>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</si>
  <si>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</si>
  <si>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</si>
  <si>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</si>
  <si>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</si>
  <si>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</si>
  <si>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</si>
  <si>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</si>
  <si>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</si>
  <si>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</si>
  <si>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</si>
  <si>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</si>
  <si>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</si>
  <si>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</si>
  <si>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</si>
  <si>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</si>
  <si>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</si>
  <si>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</si>
  <si>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</si>
  <si>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</si>
  <si>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</si>
  <si>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</si>
  <si>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</si>
  <si>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</si>
  <si>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</si>
  <si>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</si>
  <si>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</si>
  <si>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</si>
  <si>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</si>
  <si>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</si>
  <si>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</si>
  <si>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</si>
  <si>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</si>
  <si>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</si>
  <si>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</si>
  <si>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</si>
  <si>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</si>
  <si>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</si>
  <si>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</si>
  <si>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</si>
  <si>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</si>
  <si>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</si>
  <si>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</si>
  <si>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</si>
  <si>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</si>
  <si>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</si>
  <si>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</si>
  <si>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</si>
  <si>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</si>
  <si>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</si>
  <si>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</si>
  <si>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</si>
  <si>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</si>
  <si>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</si>
  <si>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</si>
  <si>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</si>
  <si>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</si>
  <si>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</si>
  <si>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</si>
  <si>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</si>
  <si>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</si>
  <si>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</si>
  <si>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</si>
  <si>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</si>
  <si>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</si>
  <si>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</si>
  <si>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</si>
  <si>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</si>
  <si>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</si>
  <si>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</si>
  <si>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</si>
  <si>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Victor Civita - Fatec Tatuapé</t>
  </si>
  <si>
    <t>Estática</t>
  </si>
  <si>
    <t>08/
2026</t>
  </si>
  <si>
    <t xml:space="preserve">0715 - Engenharia mecânica e metalurgia; 0533 -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</si>
</sst>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AC57" sqref="AC57"/>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t="s">
        <v>180</v>
      </c>
      <c r="D10" s="281"/>
      <c r="E10" s="281"/>
      <c r="F10" s="95" t="s">
        <v>12</v>
      </c>
      <c r="G10" s="206" t="s">
        <v>182</v>
      </c>
      <c r="H10" s="118" t="e">
        <f>IF(#REF!="X",1,0)</f>
        <v>#REF!</v>
      </c>
      <c r="I10" s="118" t="e">
        <f>IF(#REF!="X",1,0)</f>
        <v>#REF!</v>
      </c>
      <c r="J10" s="118" t="e">
        <f>IF(#REF!="X",1,0)</f>
        <v>#REF!</v>
      </c>
      <c r="K10" s="7"/>
      <c r="L10" s="139" t="e">
        <f>IF(SUM(H10:J10)=0,0,IF(SUM(H10:J10)&gt;1,0,1))</f>
        <v>#REF!</v>
      </c>
      <c r="M10" s="7"/>
      <c r="N10" s="7"/>
      <c r="O10" s="7"/>
    </row>
    <row r="11" spans="1:18" ht="29.25" customHeight="1" x14ac:dyDescent="0.2">
      <c r="A11" s="302">
        <v>3</v>
      </c>
      <c r="B11" s="8" t="s">
        <v>13</v>
      </c>
      <c r="C11" s="285" t="s">
        <v>181</v>
      </c>
      <c r="D11" s="286"/>
      <c r="E11" s="286"/>
      <c r="F11" s="286"/>
      <c r="G11" s="287"/>
      <c r="H11" s="118"/>
      <c r="I11" s="7"/>
      <c r="J11" s="7"/>
      <c r="K11" s="7"/>
      <c r="L11" s="7" t="e">
        <f>IF(AND(H10=0,I10=1,J10=0),1,0)</f>
        <v>#REF!</v>
      </c>
      <c r="M11" s="7"/>
      <c r="N11" s="7"/>
      <c r="O11" s="7"/>
    </row>
    <row r="12" spans="1:18" ht="96" customHeight="1" x14ac:dyDescent="0.2">
      <c r="A12" s="252"/>
      <c r="B12" s="74" t="s">
        <v>14</v>
      </c>
      <c r="C12" s="301"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1" t="s">
        <v>36</v>
      </c>
      <c r="C30" s="322"/>
      <c r="D30" s="15" t="s">
        <v>37</v>
      </c>
      <c r="E30" s="31"/>
      <c r="F30" s="310"/>
      <c r="G30" s="311"/>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3"/>
      <c r="F31" s="312"/>
      <c r="G31" s="313"/>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4"/>
      <c r="F32" s="312"/>
      <c r="G32" s="313"/>
      <c r="H32" s="124"/>
      <c r="I32" s="7"/>
      <c r="J32" s="7"/>
      <c r="K32" s="7"/>
      <c r="L32" s="11"/>
      <c r="M32" s="10"/>
      <c r="N32" s="11"/>
      <c r="O32" s="7"/>
    </row>
    <row r="33" spans="1:54" ht="39.75" customHeight="1" thickBot="1" x14ac:dyDescent="0.25">
      <c r="A33" s="204">
        <v>9</v>
      </c>
      <c r="B33" s="39" t="s">
        <v>42</v>
      </c>
      <c r="C33" s="156"/>
      <c r="D33" s="307" t="str">
        <f>IF(I22=0,"",IF(AND(I33=1,J33=1,H33=0),"CERTIFICADO VÁLIDO",IF(E30="","CANDIDATO SEM PROFICIÊNCIA EM INGLÊS",IF(J38&gt;5,"CERTIFICADO INVÁLIDO",IF(AND(J38&lt;=5,K33=1),"CERTIFICADO VÁLIDO")))))</f>
        <v/>
      </c>
      <c r="E33" s="308"/>
      <c r="F33" s="314"/>
      <c r="G33" s="315"/>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9"/>
      <c r="B34" s="316" t="s">
        <v>43</v>
      </c>
      <c r="C34" s="317"/>
      <c r="D34" s="318"/>
      <c r="E34" s="303" t="str">
        <f ca="1">IF(OR(I19&lt;&gt;1,I34=0,J35=0,K31=0,D33="CERTIFICADO INVÁLIDO",D33="CANDIDATO SEM PROFICIÊNCIA EM INGLÊS"),"PONTUAÇÃO INVÁLIDA",J36)</f>
        <v>PONTUAÇÃO INVÁLIDA</v>
      </c>
      <c r="F34" s="304"/>
      <c r="G34" s="305"/>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9"/>
      <c r="B35" s="235" t="s">
        <v>44</v>
      </c>
      <c r="C35" s="319"/>
      <c r="D35" s="319"/>
      <c r="E35" s="319"/>
      <c r="F35" s="319"/>
      <c r="G35" s="320"/>
      <c r="H35" s="122"/>
      <c r="I35" s="7"/>
      <c r="J35" s="7">
        <f ca="1">IF(AND(K33=1,C33&lt;K35),0,1)</f>
        <v>1</v>
      </c>
      <c r="K35" s="55">
        <f ca="1">K34-5</f>
        <v>2021</v>
      </c>
      <c r="L35" s="9"/>
      <c r="M35" s="14"/>
      <c r="N35" s="9"/>
      <c r="O35" s="7"/>
    </row>
    <row r="36" spans="1:54" ht="214.5" customHeight="1" x14ac:dyDescent="0.2">
      <c r="A36" s="329" t="s">
        <v>45</v>
      </c>
      <c r="B36" s="330"/>
      <c r="C36" s="345" t="s">
        <v>46</v>
      </c>
      <c r="D36" s="72" t="s">
        <v>47</v>
      </c>
      <c r="E36" s="137" t="s">
        <v>48</v>
      </c>
      <c r="F36" s="327" t="s">
        <v>49</v>
      </c>
      <c r="G36" s="328"/>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1"/>
      <c r="B37" s="332"/>
      <c r="C37" s="346"/>
      <c r="D37" s="166"/>
      <c r="E37" s="113">
        <f ca="1">TODAY()</f>
        <v>46058</v>
      </c>
      <c r="F37" s="135" t="str">
        <f>J43</f>
        <v/>
      </c>
      <c r="G37" s="136" t="str">
        <f>K43</f>
        <v/>
      </c>
      <c r="H37" s="122"/>
      <c r="I37" s="13"/>
      <c r="J37" s="13"/>
      <c r="K37" s="13"/>
      <c r="L37" s="11">
        <f>IF(E30="x",1,0)</f>
        <v>0</v>
      </c>
      <c r="M37" s="14"/>
      <c r="N37" s="11"/>
      <c r="O37" s="13"/>
    </row>
    <row r="38" spans="1:54" ht="86.25" customHeight="1" thickBot="1" x14ac:dyDescent="0.3">
      <c r="A38" s="333"/>
      <c r="B38" s="334"/>
      <c r="C38" s="347" t="s">
        <v>50</v>
      </c>
      <c r="D38" s="348"/>
      <c r="E38" s="176" t="s">
        <v>51</v>
      </c>
      <c r="F38" s="241" t="s">
        <v>26</v>
      </c>
      <c r="G38" s="242"/>
      <c r="H38" s="122"/>
      <c r="I38" s="13">
        <f ca="1">IF(J38&lt;5,1,0)</f>
        <v>0</v>
      </c>
      <c r="J38" s="2">
        <f ca="1">YEARFRAC(C33,I41,1)</f>
        <v>126.10197042211011</v>
      </c>
      <c r="K38">
        <f ca="1">(J38-TRUNC(J38))*12</f>
        <v>1.2236450653213637</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5"/>
      <c r="G40" s="326"/>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5"/>
      <c r="G41" s="326"/>
      <c r="H41" s="121"/>
      <c r="I41" s="32">
        <f ca="1">TODAY()</f>
        <v>46058</v>
      </c>
      <c r="J41" s="2">
        <f ca="1">YEARFRAC(D37,E37,1)</f>
        <v>126.10197042211011</v>
      </c>
      <c r="K41">
        <f ca="1">(J41-TRUNC(J41))*12</f>
        <v>1.2236450653213637</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325"/>
      <c r="G42" s="326"/>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5"/>
      <c r="G43" s="326"/>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5"/>
      <c r="G44" s="326"/>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5"/>
      <c r="G45" s="326"/>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5"/>
      <c r="G46" s="326"/>
      <c r="H46" s="130"/>
      <c r="L46" s="20"/>
      <c r="M46" s="20"/>
      <c r="S46" s="23">
        <f t="shared" si="2"/>
        <v>0</v>
      </c>
      <c r="U46" s="59">
        <f t="shared" si="3"/>
        <v>0</v>
      </c>
      <c r="W46" s="59">
        <f t="shared" si="4"/>
        <v>0</v>
      </c>
    </row>
    <row r="47" spans="1:54" s="21" customFormat="1" ht="52.5" customHeight="1" thickBot="1" x14ac:dyDescent="0.25">
      <c r="A47" s="261"/>
      <c r="B47" s="316" t="s">
        <v>43</v>
      </c>
      <c r="C47" s="317"/>
      <c r="D47" s="318"/>
      <c r="E47" s="341" t="str">
        <f>K48</f>
        <v>TEMPO DE EXPERIÊNCIA INSUFICIENTE</v>
      </c>
      <c r="F47" s="342"/>
      <c r="G47" s="343"/>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4" t="s">
        <v>61</v>
      </c>
      <c r="C48" s="319"/>
      <c r="D48" s="319"/>
      <c r="E48" s="319"/>
      <c r="F48" s="319"/>
      <c r="G48" s="320"/>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9">
        <v>17</v>
      </c>
      <c r="B49" s="229" t="s">
        <v>62</v>
      </c>
      <c r="C49" s="69" t="s">
        <v>63</v>
      </c>
      <c r="D49" s="81" t="s">
        <v>64</v>
      </c>
      <c r="E49" s="53" t="s">
        <v>65</v>
      </c>
      <c r="F49" s="337" t="s">
        <v>26</v>
      </c>
      <c r="G49" s="338"/>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40"/>
      <c r="B50" s="260"/>
      <c r="C50" s="193" t="s">
        <v>66</v>
      </c>
      <c r="D50" s="82"/>
      <c r="E50" s="178">
        <f>IF(D50&gt;100,50,IF(D50&gt;=1,0.5*D50,0))</f>
        <v>0</v>
      </c>
      <c r="F50" s="335"/>
      <c r="G50" s="336"/>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5"/>
      <c r="G51" s="336"/>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9"/>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6">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9">
        <v>21</v>
      </c>
      <c r="B57" s="254" t="s">
        <v>76</v>
      </c>
      <c r="C57" s="75" t="s">
        <v>77</v>
      </c>
      <c r="D57" s="86"/>
      <c r="E57" s="179">
        <f>D57*10</f>
        <v>0</v>
      </c>
      <c r="F57" s="207"/>
      <c r="G57" s="208"/>
      <c r="H57" s="133"/>
      <c r="I57" s="202"/>
      <c r="J57" s="202"/>
      <c r="K57" s="202"/>
      <c r="M57" s="202"/>
      <c r="N57" s="202"/>
      <c r="O57" s="202"/>
    </row>
    <row r="58" spans="1:54" ht="57" customHeight="1" thickBot="1" x14ac:dyDescent="0.25">
      <c r="A58" s="340"/>
      <c r="B58" s="260"/>
      <c r="C58" s="75" t="s">
        <v>78</v>
      </c>
      <c r="D58" s="87"/>
      <c r="E58" s="179">
        <f>D58*5</f>
        <v>0</v>
      </c>
      <c r="F58" s="207"/>
      <c r="G58" s="208"/>
      <c r="H58" s="132"/>
      <c r="L58" s="7"/>
    </row>
    <row r="59" spans="1:54" ht="51.95" customHeight="1" x14ac:dyDescent="0.2">
      <c r="A59" s="350">
        <v>22</v>
      </c>
      <c r="B59" s="230" t="s">
        <v>79</v>
      </c>
      <c r="C59" s="29" t="s">
        <v>80</v>
      </c>
      <c r="D59" s="86"/>
      <c r="E59" s="179">
        <f>D59*5</f>
        <v>0</v>
      </c>
      <c r="F59" s="207"/>
      <c r="G59" s="208"/>
      <c r="H59" s="132"/>
      <c r="I59" s="7"/>
      <c r="J59" s="7"/>
      <c r="K59" s="7"/>
      <c r="L59" s="7"/>
      <c r="M59" s="7"/>
      <c r="N59" s="7"/>
      <c r="O59" s="7"/>
    </row>
    <row r="60" spans="1:54" ht="51.95" customHeight="1" x14ac:dyDescent="0.2">
      <c r="A60" s="264"/>
      <c r="B60" s="260"/>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9"/>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46058.699460763892</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THALIA NATALIA ALBUQUERQUE FERREIRA DA SILVA</cp:lastModifiedBy>
  <cp:revision/>
  <dcterms:created xsi:type="dcterms:W3CDTF">2014-10-07T12:05:22Z</dcterms:created>
  <dcterms:modified xsi:type="dcterms:W3CDTF">2026-02-05T19:47:16Z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