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leandro_toquetti_cps_sp_gov_br/Documents/Documentos/CPS/Administrativo/Anexos Instrução CGESG 17-2025/"/>
    </mc:Choice>
  </mc:AlternateContent>
  <xr:revisionPtr revIDLastSave="2" documentId="14_{B01128A0-89C1-4CA0-940C-59080EE74BA9}" xr6:coauthVersionLast="47" xr6:coauthVersionMax="47" xr10:uidLastSave="{6C178E56-C9A3-4857-84F4-465AD3AA9C55}"/>
  <bookViews>
    <workbookView xWindow="-120" yWindow="-120" windowWidth="29040" windowHeight="158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<sst xmlns="http://schemas.openxmlformats.org/spreadsheetml/2006/main" count="215" uniqueCount="179">
  <si>
    <t>I</t>
  </si>
  <si>
    <t>E</t>
  </si>
  <si>
    <t>PÓS NA ÁREA</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</si>
  <si>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</si>
  <si>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</si>
  <si>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</si>
  <si>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</si>
  <si>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</si>
  <si>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</si>
  <si>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</si>
  <si>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</si>
  <si>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</si>
  <si>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</si>
  <si>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</si>
  <si>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</si>
  <si>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</si>
  <si>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</si>
  <si>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</si>
  <si>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</si>
  <si>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</si>
  <si>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</si>
  <si>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</si>
  <si>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</si>
  <si>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</si>
  <si>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</si>
  <si>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</si>
  <si>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</si>
  <si>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</si>
  <si>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</si>
  <si>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</si>
  <si>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</si>
  <si>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</si>
  <si>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</si>
  <si>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</si>
  <si>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</si>
  <si>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</si>
  <si>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</si>
  <si>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</si>
  <si>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</si>
  <si>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</si>
  <si>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</si>
  <si>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</si>
  <si>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</si>
  <si>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</si>
  <si>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</si>
  <si>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</si>
  <si>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</si>
  <si>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</si>
  <si>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</si>
  <si>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</si>
  <si>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</si>
  <si>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</si>
  <si>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</si>
  <si>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</si>
  <si>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</si>
  <si>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</si>
  <si>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</si>
  <si>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</si>
  <si>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</si>
  <si>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</si>
  <si>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</si>
  <si>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</si>
  <si>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</si>
  <si>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</si>
  <si>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</si>
  <si>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</si>
  <si>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</si>
  <si>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</si>
  <si>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</si>
  <si>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</si>
  <si>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</si>
  <si>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</si>
  <si>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</si>
  <si>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</si>
  <si>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</si>
  <si>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</si>
  <si>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</si>
  <si>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</si>
  <si>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</si>
  <si>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</si>
  <si>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</si>
  <si>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</si>
  <si>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</si>
  <si>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</si>
  <si>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</si>
  <si>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</si>
  <si>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</si>
  <si>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</si>
  <si>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</si>
  <si>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</si>
  <si>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</si>
  <si>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</si>
  <si>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</si>
  <si>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</si>
  <si>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</si>
  <si>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</si>
  <si>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</si>
  <si>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</si>
  <si>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</si>
  <si>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</si>
  <si>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</si>
  <si>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</si>
  <si>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</si>
  <si>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</si>
  <si>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</si>
  <si>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</si>
  <si>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</si>
  <si>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</si>
  <si>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</si>
  <si>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</si>
  <si>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</si>
  <si>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</si>
  <si>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</si>
  <si>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</si>
  <si>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</si>
  <si>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</si>
  <si>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</si>
  <si>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</si>
  <si>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</si>
  <si>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</si>
  <si>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</si>
  <si>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</si>
  <si>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</si>
  <si>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</si>
  <si>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</si>
  <si>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</si>
  <si>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</si>
  <si>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</si>
  <si>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</si>
  <si>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</si>
  <si>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</si>
  <si>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</si>
  <si>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</si>
  <si>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</si>
  <si>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</si>
  <si>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</si>
  <si>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</si>
  <si>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</si>
  <si>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</si>
  <si>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</si>
  <si>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</si>
  <si>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</si>
  <si>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</si>
  <si>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</si>
  <si>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</si>
  <si>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</si>
  <si>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</si>
  <si>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</si>
  <si>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</si>
  <si>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</si>
  <si>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</si>
  <si>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</si>
  <si>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</si>
  <si>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</si>
  <si>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</si>
  <si>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</si>
  <si>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</si>
  <si>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</si>
  <si>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</si>
  <si>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</si>
  <si>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</si>
  <si>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</si>
  <si>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</si>
  <si>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</si>
  <si>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</si>
  <si>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</si>
  <si>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</si>
  <si>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</si>
  <si>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</si>
  <si>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</si>
  <si>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</si>
  <si>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</si>
  <si>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</si>
  <si>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</si>
  <si>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</si>
  <si>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</si>
  <si>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02/02/2026</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</si>
  <si>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</si>
  <si>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t>Tabela de Pontuação para Alteração de Carga Horária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</si>
</sst>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B12" sqref="B12"/>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347" t="s">
        <v>178</v>
      </c>
      <c r="B6" s="348"/>
      <c r="C6" s="348"/>
      <c r="D6" s="348"/>
      <c r="E6" s="348"/>
      <c r="F6" s="348"/>
      <c r="G6" s="349"/>
      <c r="H6" s="123"/>
      <c r="I6" s="6"/>
      <c r="J6" s="6"/>
      <c r="K6" s="6"/>
      <c r="L6" s="5" t="s">
        <v>3</v>
      </c>
      <c r="M6" s="5">
        <f>IF(OR(L29=1,L31=1),1,0)</f>
        <v>0</v>
      </c>
      <c r="N6" s="5" t="e">
        <f>IF(AND(L41=1,L37=1,M6=1),1,0)</f>
        <v>#REF!</v>
      </c>
      <c r="O6" s="5" t="e">
        <f>IF(AND(L41=1,M6=1),1,0)</f>
        <v>#REF!</v>
      </c>
      <c r="P6" s="6"/>
      <c r="Q6" s="6"/>
    </row>
    <row r="7" spans="1:18" ht="15" customHeight="1" thickBot="1" x14ac:dyDescent="0.3">
      <c r="A7" s="273" t="s">
        <v>176</v>
      </c>
      <c r="B7" s="274"/>
      <c r="C7" s="274"/>
      <c r="D7" s="274"/>
      <c r="E7" s="274"/>
      <c r="F7" s="274"/>
      <c r="G7" s="275"/>
      <c r="H7" s="124"/>
      <c r="I7" s="7"/>
      <c r="J7" s="7"/>
      <c r="K7" s="7"/>
      <c r="L7" s="7"/>
      <c r="M7" s="5"/>
      <c r="N7" s="7"/>
      <c r="O7" s="7"/>
      <c r="Q7" t="s">
        <v>4</v>
      </c>
    </row>
    <row r="8" spans="1:18" ht="15" customHeight="1" thickBot="1" x14ac:dyDescent="0.25">
      <c r="A8" s="285" t="s">
        <v>5</v>
      </c>
      <c r="B8" s="286"/>
      <c r="C8" s="286"/>
      <c r="D8" s="286"/>
      <c r="E8" s="286"/>
      <c r="F8" s="286"/>
      <c r="G8" s="287"/>
      <c r="H8" s="125"/>
      <c r="I8" s="8"/>
      <c r="J8" s="8"/>
      <c r="K8" s="8"/>
      <c r="L8" s="8"/>
      <c r="M8" s="8"/>
      <c r="N8" s="8"/>
      <c r="O8" s="8"/>
    </row>
    <row r="9" spans="1:18" ht="45.6" customHeight="1" thickBot="1" x14ac:dyDescent="0.25">
      <c r="A9" s="173">
        <v>1</v>
      </c>
      <c r="B9" s="174" t="s">
        <v>6</v>
      </c>
      <c r="C9" s="309"/>
      <c r="D9" s="310"/>
      <c r="E9" s="311"/>
      <c r="F9" s="205" t="s">
        <v>7</v>
      </c>
      <c r="G9" s="175"/>
      <c r="H9" s="125" t="s">
        <v>8</v>
      </c>
      <c r="I9" s="8"/>
      <c r="J9" s="8"/>
      <c r="K9" s="8"/>
      <c r="L9" s="8"/>
      <c r="M9" s="8"/>
      <c r="N9" s="8"/>
      <c r="O9" s="8"/>
    </row>
    <row r="10" spans="1:18" ht="27.75" customHeight="1" x14ac:dyDescent="0.2">
      <c r="A10" s="99">
        <v>2</v>
      </c>
      <c r="B10" s="172" t="s">
        <v>9</v>
      </c>
      <c r="C10" s="283"/>
      <c r="D10" s="284"/>
      <c r="E10" s="284"/>
      <c r="F10" s="98" t="s">
        <v>10</v>
      </c>
      <c r="G10" s="169"/>
      <c r="H10" s="125" t="e">
        <f>IF(#REF!="X",1,0)</f>
        <v>#REF!</v>
      </c>
      <c r="I10" s="125" t="e">
        <f>IF(#REF!="X",1,0)</f>
        <v>#REF!</v>
      </c>
      <c r="J10" s="125" t="e">
        <f>IF(#REF!="X",1,0)</f>
        <v>#REF!</v>
      </c>
      <c r="K10" s="8"/>
      <c r="L10" s="146" t="e">
        <f>IF(SUM(H10:J10)=0,0,IF(SUM(H10:J10)&gt;1,0,1))</f>
        <v>#REF!</v>
      </c>
      <c r="M10" s="8"/>
      <c r="N10" s="8"/>
      <c r="O10" s="8"/>
    </row>
    <row r="11" spans="1:18" ht="29.25" customHeight="1" x14ac:dyDescent="0.2">
      <c r="A11" s="305">
        <v>3</v>
      </c>
      <c r="B11" s="9" t="s">
        <v>11</v>
      </c>
      <c r="C11" s="288"/>
      <c r="D11" s="289"/>
      <c r="E11" s="289"/>
      <c r="F11" s="289"/>
      <c r="G11" s="290"/>
      <c r="H11" s="125"/>
      <c r="I11" s="8"/>
      <c r="J11" s="8"/>
      <c r="K11" s="8"/>
      <c r="L11" s="8" t="e">
        <f>IF(AND(H10=0,I10=1,J10=0),1,0)</f>
        <v>#REF!</v>
      </c>
      <c r="M11" s="8"/>
      <c r="N11" s="8"/>
      <c r="O11" s="8"/>
    </row>
    <row r="12" spans="1:18" ht="96" customHeight="1" x14ac:dyDescent="0.2">
      <c r="A12" s="306"/>
      <c r="B12" s="76" t="s">
        <v>177</v>
      </c>
      <c r="C12" s="288"/>
      <c r="D12" s="289"/>
      <c r="E12" s="289"/>
      <c r="F12" s="289"/>
      <c r="G12" s="290"/>
      <c r="H12" s="125" t="e">
        <f>IF(#REF!="X",1,0)</f>
        <v>#REF!</v>
      </c>
      <c r="I12" s="125" t="e">
        <f>IF(#REF!="X",1,0)</f>
        <v>#REF!</v>
      </c>
      <c r="J12" s="125" t="e">
        <f>IF(#REF!="X",1,0)</f>
        <v>#REF!</v>
      </c>
      <c r="K12" s="125" t="e">
        <f>IF(#REF!="X",1,0)</f>
        <v>#REF!</v>
      </c>
      <c r="L12" s="146" t="e">
        <f>IF(AND(H10=1,H12=0,I12=0,J12=0,K12=0),1,0)</f>
        <v>#REF!</v>
      </c>
      <c r="M12" s="8"/>
      <c r="N12" s="8"/>
      <c r="O12" s="8"/>
    </row>
    <row r="13" spans="1:18" ht="78.75" customHeight="1" thickBot="1" x14ac:dyDescent="0.25">
      <c r="A13" s="306"/>
      <c r="B13" s="114" t="s">
        <v>12</v>
      </c>
      <c r="C13" s="288"/>
      <c r="D13" s="289"/>
      <c r="E13" s="289"/>
      <c r="F13" s="289"/>
      <c r="G13" s="290"/>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4" t="str">
        <f>K16</f>
        <v>PREENCHA TODOS OS CAMPOS ACIMA PARA NÃO TER SUA INSCRIÇÃO INVALIDADA</v>
      </c>
      <c r="B14" s="315"/>
      <c r="C14" s="315"/>
      <c r="D14" s="315"/>
      <c r="E14" s="315"/>
      <c r="F14" s="315"/>
      <c r="G14" s="316"/>
      <c r="H14" s="7"/>
      <c r="I14" s="8"/>
      <c r="J14" s="8"/>
      <c r="K14" s="8"/>
      <c r="L14" s="146" t="e">
        <f>IF(AND(J10=1,H12=0,I12=0,J12=0,K12=0),1,0)</f>
        <v>#REF!</v>
      </c>
      <c r="M14" s="8"/>
      <c r="N14" s="8"/>
      <c r="O14" s="8"/>
    </row>
    <row r="15" spans="1:18" ht="24" customHeight="1" x14ac:dyDescent="0.2">
      <c r="A15" s="306">
        <v>4</v>
      </c>
      <c r="B15" s="291" t="s">
        <v>13</v>
      </c>
      <c r="C15" s="115" t="s">
        <v>14</v>
      </c>
      <c r="D15" s="281" t="s">
        <v>15</v>
      </c>
      <c r="E15" s="116"/>
      <c r="F15" s="276" t="s">
        <v>16</v>
      </c>
      <c r="G15" s="278"/>
      <c r="H15" s="8"/>
      <c r="I15" s="8"/>
      <c r="J15" s="8"/>
      <c r="K15" s="8"/>
      <c r="L15" s="8" t="e">
        <f>IF(AND(L10=1,OR(L12=1,L13=1,L14=1)),1,0)</f>
        <v>#REF!</v>
      </c>
      <c r="M15" s="8"/>
      <c r="N15" s="8"/>
      <c r="O15" s="8"/>
    </row>
    <row r="16" spans="1:18" ht="59.25" customHeight="1" x14ac:dyDescent="0.2">
      <c r="A16" s="306"/>
      <c r="B16" s="291"/>
      <c r="C16" s="46" t="s">
        <v>17</v>
      </c>
      <c r="D16" s="281"/>
      <c r="E16" s="47"/>
      <c r="F16" s="276"/>
      <c r="G16" s="279"/>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17"/>
      <c r="B17" s="292"/>
      <c r="C17" s="56" t="s">
        <v>18</v>
      </c>
      <c r="D17" s="282"/>
      <c r="E17" s="48"/>
      <c r="F17" s="277"/>
      <c r="G17" s="280"/>
      <c r="H17" s="21"/>
      <c r="I17" s="8"/>
      <c r="J17" s="8">
        <f>IF(E16="X",1,0)</f>
        <v>0</v>
      </c>
      <c r="K17" s="8"/>
      <c r="L17" s="10"/>
      <c r="M17" s="10">
        <f>N5</f>
        <v>0</v>
      </c>
      <c r="N17" s="10">
        <f>O5</f>
        <v>0</v>
      </c>
      <c r="O17" s="8">
        <f>IF(OR(M17=1,N17=1),1,0)</f>
        <v>0</v>
      </c>
    </row>
    <row r="18" spans="1:38" ht="51" customHeight="1" x14ac:dyDescent="0.2">
      <c r="A18" s="297" t="str">
        <f>K19</f>
        <v>ASSINALE UMA OPÇÃO DE DISCIPLINA PARA NÃO TER A INSCRIÇÃO INVALIDADA</v>
      </c>
      <c r="B18" s="298"/>
      <c r="C18" s="298"/>
      <c r="D18" s="298"/>
      <c r="E18" s="298"/>
      <c r="F18" s="298"/>
      <c r="G18" s="299"/>
      <c r="H18" s="126"/>
      <c r="I18" s="8"/>
      <c r="J18" s="8"/>
      <c r="K18" s="8"/>
      <c r="L18" s="10"/>
      <c r="M18" s="10"/>
      <c r="N18" s="10"/>
      <c r="O18" s="8"/>
    </row>
    <row r="19" spans="1:38" ht="64.5" customHeight="1" thickBot="1" x14ac:dyDescent="0.25">
      <c r="A19" s="302" t="s">
        <v>19</v>
      </c>
      <c r="B19" s="303"/>
      <c r="C19" s="303"/>
      <c r="D19" s="303"/>
      <c r="E19" s="303"/>
      <c r="F19" s="303"/>
      <c r="G19" s="304"/>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3">
        <v>5</v>
      </c>
      <c r="B20" s="300"/>
      <c r="C20" s="301"/>
      <c r="D20" s="168" t="s">
        <v>20</v>
      </c>
      <c r="E20" s="164" t="s">
        <v>21</v>
      </c>
      <c r="F20" s="295" t="s">
        <v>22</v>
      </c>
      <c r="G20" s="296"/>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3"/>
      <c r="B21" s="77" t="s">
        <v>23</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3"/>
      <c r="B22" s="25" t="s">
        <v>24</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3"/>
      <c r="B23" s="196" t="s">
        <v>25</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3"/>
      <c r="B24" s="77" t="s">
        <v>26</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3"/>
      <c r="B25" s="25" t="s">
        <v>27</v>
      </c>
      <c r="C25" s="80"/>
      <c r="D25" s="32">
        <v>50</v>
      </c>
      <c r="E25" s="33"/>
      <c r="F25" s="209"/>
      <c r="G25" s="210"/>
      <c r="H25" s="5"/>
      <c r="I25" s="8">
        <f t="shared" si="0"/>
        <v>0</v>
      </c>
      <c r="J25" s="8">
        <f t="shared" si="1"/>
        <v>0</v>
      </c>
      <c r="K25" s="8"/>
      <c r="L25" s="10"/>
      <c r="M25" s="10"/>
      <c r="N25" s="10"/>
      <c r="O25" s="8"/>
    </row>
    <row r="26" spans="1:38" ht="32.1" customHeight="1" x14ac:dyDescent="0.2">
      <c r="A26" s="293"/>
      <c r="B26" s="78" t="s">
        <v>28</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4"/>
      <c r="B27" s="79" t="s">
        <v>29</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30</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31</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32</v>
      </c>
      <c r="C30" s="255"/>
      <c r="D30" s="16" t="s">
        <v>33</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34</v>
      </c>
      <c r="C31" s="39" t="s">
        <v>35</v>
      </c>
      <c r="D31" s="16" t="s">
        <v>36</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37</v>
      </c>
      <c r="C32" s="42"/>
      <c r="D32" s="40"/>
      <c r="E32" s="257"/>
      <c r="F32" s="246"/>
      <c r="G32" s="247"/>
      <c r="H32" s="131"/>
      <c r="I32" s="8"/>
      <c r="J32" s="8"/>
      <c r="K32" s="8"/>
      <c r="L32" s="12"/>
      <c r="M32" s="11"/>
      <c r="N32" s="12"/>
      <c r="O32" s="8"/>
    </row>
    <row r="33" spans="1:54" ht="39.75" customHeight="1" thickBot="1" x14ac:dyDescent="0.25">
      <c r="A33" s="103">
        <v>9</v>
      </c>
      <c r="B33" s="41" t="s">
        <v>38</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39</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2026</v>
      </c>
      <c r="L34" s="12">
        <f>IF(E27="x",1,0)</f>
        <v>0</v>
      </c>
      <c r="M34" s="15" t="e">
        <f>IF(M33&gt;250,250,M33)</f>
        <v>#REF!</v>
      </c>
      <c r="N34" s="15" t="e">
        <f>IF(N33&gt;250,250,N33)</f>
        <v>#REF!</v>
      </c>
      <c r="O34" s="14"/>
    </row>
    <row r="35" spans="1:54" ht="44.25" customHeight="1" thickBot="1" x14ac:dyDescent="0.25">
      <c r="A35" s="243"/>
      <c r="B35" s="253" t="s">
        <v>40</v>
      </c>
      <c r="C35" s="214"/>
      <c r="D35" s="214"/>
      <c r="E35" s="214"/>
      <c r="F35" s="214"/>
      <c r="G35" s="215"/>
      <c r="H35" s="129"/>
      <c r="I35" s="8"/>
      <c r="J35" s="8">
        <f ca="1">IF(AND(K33=1,C33&lt;K35),0,1)</f>
        <v>1</v>
      </c>
      <c r="K35" s="57">
        <f ca="1">K34-5</f>
        <v>2021</v>
      </c>
      <c r="L35" s="10"/>
      <c r="M35" s="15"/>
      <c r="N35" s="10"/>
      <c r="O35" s="8"/>
    </row>
    <row r="36" spans="1:54" ht="214.5" customHeight="1" x14ac:dyDescent="0.2">
      <c r="A36" s="260" t="s">
        <v>41</v>
      </c>
      <c r="B36" s="261"/>
      <c r="C36" s="216" t="s">
        <v>42</v>
      </c>
      <c r="D36" s="74" t="s">
        <v>43</v>
      </c>
      <c r="E36" s="144" t="s">
        <v>44</v>
      </c>
      <c r="F36" s="258" t="s">
        <v>45</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46055</v>
      </c>
      <c r="F37" s="142" t="str">
        <f>J43</f>
        <v/>
      </c>
      <c r="G37" s="143" t="str">
        <f>K43</f>
        <v/>
      </c>
      <c r="H37" s="129"/>
      <c r="I37" s="14"/>
      <c r="J37" s="14"/>
      <c r="K37" s="14"/>
      <c r="L37" s="12">
        <f>IF(E30="x",1,0)</f>
        <v>0</v>
      </c>
      <c r="M37" s="15"/>
      <c r="N37" s="12"/>
      <c r="O37" s="14"/>
    </row>
    <row r="38" spans="1:54" ht="86.25" customHeight="1" thickBot="1" x14ac:dyDescent="0.3">
      <c r="A38" s="264"/>
      <c r="B38" s="265"/>
      <c r="C38" s="218" t="s">
        <v>46</v>
      </c>
      <c r="D38" s="219"/>
      <c r="E38" s="186" t="s">
        <v>47</v>
      </c>
      <c r="F38" s="307" t="s">
        <v>22</v>
      </c>
      <c r="G38" s="308"/>
      <c r="H38" s="129"/>
      <c r="I38" s="14">
        <f ca="1">IF(J38&lt;5,1,0)</f>
        <v>0</v>
      </c>
      <c r="J38" s="2">
        <f ca="1">YEARFRAC(C33,I41,1)</f>
        <v>126.09375673694649</v>
      </c>
      <c r="K38">
        <f ca="1">(J38-TRUNC(J38))*12</f>
        <v>1.1250808433578641</v>
      </c>
      <c r="L38" s="12"/>
      <c r="M38" s="15"/>
      <c r="N38" s="12"/>
      <c r="O38" s="14"/>
      <c r="S38" s="24" t="str">
        <f>F37</f>
        <v/>
      </c>
      <c r="U38" s="61" t="str">
        <f>G37</f>
        <v/>
      </c>
    </row>
    <row r="39" spans="1:54" ht="42" customHeight="1" x14ac:dyDescent="0.25">
      <c r="A39" s="177"/>
      <c r="B39" s="178"/>
      <c r="C39" s="179" t="s">
        <v>48</v>
      </c>
      <c r="D39" s="179" t="s">
        <v>49</v>
      </c>
      <c r="E39" s="183"/>
      <c r="F39" s="184"/>
      <c r="G39" s="185"/>
      <c r="H39" s="129"/>
      <c r="I39" s="14"/>
      <c r="K39"/>
      <c r="L39" s="12"/>
      <c r="M39" s="15"/>
      <c r="N39" s="12"/>
      <c r="O39" s="14"/>
    </row>
    <row r="40" spans="1:54" ht="54" customHeight="1" x14ac:dyDescent="0.2">
      <c r="A40" s="113">
        <v>10</v>
      </c>
      <c r="B40" s="182" t="s">
        <v>50</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51</v>
      </c>
      <c r="C41" s="201"/>
      <c r="D41" s="202"/>
      <c r="E41" s="188">
        <f>W41*25</f>
        <v>0</v>
      </c>
      <c r="F41" s="211"/>
      <c r="G41" s="212"/>
      <c r="H41" s="128"/>
      <c r="I41" s="34">
        <f ca="1">TODAY()</f>
        <v>46055</v>
      </c>
      <c r="J41" s="2">
        <f ca="1">YEARFRAC(D37,E37,1)</f>
        <v>126.09375673694649</v>
      </c>
      <c r="K41">
        <f ca="1">(J41-TRUNC(J41))*12</f>
        <v>1.1250808433578641</v>
      </c>
      <c r="L41" s="12" t="e">
        <f>IF(#REF!="x",1,0)</f>
        <v>#REF!</v>
      </c>
      <c r="M41" s="18"/>
      <c r="N41" s="12"/>
      <c r="O41" s="17"/>
      <c r="S41" s="24">
        <f>C41</f>
        <v>0</v>
      </c>
      <c r="U41" s="61">
        <f>D41</f>
        <v>0</v>
      </c>
      <c r="W41" s="61">
        <f>S41+U41/12</f>
        <v>0</v>
      </c>
    </row>
    <row r="42" spans="1:54" ht="113.45" customHeight="1" x14ac:dyDescent="0.2">
      <c r="A42" s="107">
        <v>12</v>
      </c>
      <c r="B42" s="180" t="s">
        <v>52</v>
      </c>
      <c r="C42" s="201"/>
      <c r="D42" s="202"/>
      <c r="E42" s="188">
        <f>W42*20</f>
        <v>0</v>
      </c>
      <c r="F42" s="211"/>
      <c r="G42" s="212"/>
      <c r="H42" s="134"/>
      <c r="I42" s="2">
        <f ca="1">YEAR(I41)</f>
        <v>2026</v>
      </c>
      <c r="J42" s="119" t="str">
        <f ca="1">IF(AND(D37&lt;&gt;0,E37&lt;&gt;0),+E37-D37-1,"")</f>
        <v/>
      </c>
      <c r="L42" s="19"/>
      <c r="M42" s="20"/>
      <c r="N42" s="20"/>
      <c r="S42" s="24">
        <f>C42</f>
        <v>0</v>
      </c>
      <c r="U42" s="61">
        <f>D42</f>
        <v>0</v>
      </c>
      <c r="W42" s="61">
        <f>S42+U42/12</f>
        <v>0</v>
      </c>
    </row>
    <row r="43" spans="1:54" ht="81" customHeight="1" x14ac:dyDescent="0.2">
      <c r="A43" s="108">
        <v>13</v>
      </c>
      <c r="B43" s="181" t="s">
        <v>53</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54</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55</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56</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2"/>
      <c r="B47" s="250" t="s">
        <v>39</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3"/>
      <c r="B48" s="213" t="s">
        <v>57</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58</v>
      </c>
      <c r="C49" s="71" t="s">
        <v>59</v>
      </c>
      <c r="D49" s="83" t="s">
        <v>60</v>
      </c>
      <c r="E49" s="55" t="s">
        <v>61</v>
      </c>
      <c r="F49" s="268" t="s">
        <v>22</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62</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63</v>
      </c>
      <c r="C51" s="203" t="s">
        <v>62</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64</v>
      </c>
      <c r="B52" s="221"/>
      <c r="C52" s="71" t="s">
        <v>59</v>
      </c>
      <c r="D52" s="72" t="s">
        <v>65</v>
      </c>
      <c r="E52" s="86" t="s">
        <v>61</v>
      </c>
      <c r="F52" s="226" t="s">
        <v>22</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66</v>
      </c>
      <c r="C53" s="87" t="s">
        <v>67</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68</v>
      </c>
      <c r="D54" s="89"/>
      <c r="E54" s="190">
        <f>D54*10</f>
        <v>0</v>
      </c>
      <c r="F54" s="207"/>
      <c r="G54" s="208"/>
      <c r="H54" s="5"/>
    </row>
    <row r="55" spans="1:54" ht="38.25" customHeight="1" x14ac:dyDescent="0.2">
      <c r="A55" s="321">
        <v>20</v>
      </c>
      <c r="B55" s="229" t="s">
        <v>69</v>
      </c>
      <c r="C55" s="87" t="s">
        <v>70</v>
      </c>
      <c r="D55" s="89"/>
      <c r="E55" s="190">
        <f>D55*20</f>
        <v>0</v>
      </c>
      <c r="F55" s="207"/>
      <c r="G55" s="208"/>
      <c r="H55" s="139"/>
    </row>
    <row r="56" spans="1:54" ht="75" customHeight="1" x14ac:dyDescent="0.2">
      <c r="A56" s="240"/>
      <c r="B56" s="225"/>
      <c r="C56" s="30" t="s">
        <v>71</v>
      </c>
      <c r="D56" s="89"/>
      <c r="E56" s="190">
        <f>D56*5</f>
        <v>0</v>
      </c>
      <c r="F56" s="207"/>
      <c r="G56" s="208"/>
      <c r="H56" s="139"/>
      <c r="I56" s="8"/>
      <c r="J56" s="8"/>
      <c r="K56" s="8"/>
      <c r="L56" s="21"/>
      <c r="M56" s="8"/>
      <c r="N56" s="8"/>
      <c r="O56" s="8"/>
    </row>
    <row r="57" spans="1:54" ht="75" customHeight="1" x14ac:dyDescent="0.2">
      <c r="A57" s="222">
        <v>21</v>
      </c>
      <c r="B57" s="224" t="s">
        <v>72</v>
      </c>
      <c r="C57" s="77" t="s">
        <v>73</v>
      </c>
      <c r="D57" s="89"/>
      <c r="E57" s="190">
        <f>D57*10</f>
        <v>0</v>
      </c>
      <c r="F57" s="207"/>
      <c r="G57" s="208"/>
      <c r="H57" s="140"/>
      <c r="I57" s="5"/>
      <c r="J57" s="5"/>
      <c r="K57" s="5"/>
      <c r="M57" s="5"/>
      <c r="N57" s="5"/>
      <c r="O57" s="5"/>
    </row>
    <row r="58" spans="1:54" ht="57" customHeight="1" thickBot="1" x14ac:dyDescent="0.25">
      <c r="A58" s="223"/>
      <c r="B58" s="225"/>
      <c r="C58" s="77" t="s">
        <v>74</v>
      </c>
      <c r="D58" s="90"/>
      <c r="E58" s="190">
        <f>D58*5</f>
        <v>0</v>
      </c>
      <c r="F58" s="207"/>
      <c r="G58" s="208"/>
      <c r="H58" s="139"/>
      <c r="L58" s="8"/>
    </row>
    <row r="59" spans="1:54" ht="51.95" customHeight="1" x14ac:dyDescent="0.2">
      <c r="A59" s="234">
        <v>22</v>
      </c>
      <c r="B59" s="228" t="s">
        <v>75</v>
      </c>
      <c r="C59" s="30" t="s">
        <v>76</v>
      </c>
      <c r="D59" s="89"/>
      <c r="E59" s="190">
        <f>D59*5</f>
        <v>0</v>
      </c>
      <c r="F59" s="207"/>
      <c r="G59" s="208"/>
      <c r="H59" s="139"/>
      <c r="I59" s="8"/>
      <c r="J59" s="8"/>
      <c r="K59" s="8"/>
      <c r="L59" s="8"/>
      <c r="M59" s="8"/>
      <c r="N59" s="8"/>
      <c r="O59" s="8"/>
    </row>
    <row r="60" spans="1:54" ht="51.95" customHeight="1" x14ac:dyDescent="0.2">
      <c r="A60" s="235"/>
      <c r="B60" s="225"/>
      <c r="C60" s="77" t="s">
        <v>77</v>
      </c>
      <c r="D60" s="90"/>
      <c r="E60" s="190">
        <f>D60*2.5</f>
        <v>0</v>
      </c>
      <c r="F60" s="207"/>
      <c r="G60" s="208"/>
      <c r="H60" s="139"/>
      <c r="I60" s="8"/>
      <c r="J60" s="8"/>
      <c r="K60" s="8"/>
      <c r="L60" s="8"/>
      <c r="M60" s="8"/>
      <c r="N60" s="8"/>
      <c r="O60" s="8"/>
    </row>
    <row r="61" spans="1:54" ht="51.95" customHeight="1" x14ac:dyDescent="0.2">
      <c r="A61" s="101">
        <v>23</v>
      </c>
      <c r="B61" s="77" t="s">
        <v>78</v>
      </c>
      <c r="C61" s="77" t="s">
        <v>79</v>
      </c>
      <c r="D61" s="90"/>
      <c r="E61" s="190">
        <f>D61*2</f>
        <v>0</v>
      </c>
      <c r="F61" s="207"/>
      <c r="G61" s="208"/>
      <c r="H61" s="139"/>
      <c r="I61" s="8"/>
      <c r="J61" s="8"/>
      <c r="K61" s="8"/>
      <c r="L61" s="8"/>
      <c r="M61" s="8"/>
      <c r="N61" s="8"/>
      <c r="O61" s="8"/>
    </row>
    <row r="62" spans="1:54" ht="51.95" customHeight="1" x14ac:dyDescent="0.2">
      <c r="A62" s="324">
        <v>24</v>
      </c>
      <c r="B62" s="224" t="s">
        <v>80</v>
      </c>
      <c r="C62" s="77" t="s">
        <v>81</v>
      </c>
      <c r="D62" s="90"/>
      <c r="E62" s="190">
        <f>D62*2</f>
        <v>0</v>
      </c>
      <c r="F62" s="207"/>
      <c r="G62" s="208"/>
      <c r="H62" s="139"/>
      <c r="I62" s="8"/>
      <c r="J62" s="8"/>
      <c r="K62" s="8"/>
      <c r="L62" s="8"/>
      <c r="M62" s="8"/>
      <c r="N62" s="8"/>
      <c r="O62" s="8"/>
    </row>
    <row r="63" spans="1:54" ht="60" customHeight="1" thickBot="1" x14ac:dyDescent="0.25">
      <c r="A63" s="235"/>
      <c r="B63" s="233"/>
      <c r="C63" s="31" t="s">
        <v>82</v>
      </c>
      <c r="D63" s="91"/>
      <c r="E63" s="190">
        <f>D63</f>
        <v>0</v>
      </c>
      <c r="F63" s="207"/>
      <c r="G63" s="208"/>
      <c r="H63" s="139"/>
      <c r="I63" s="8"/>
      <c r="J63" s="8"/>
      <c r="K63" s="8"/>
      <c r="L63" s="8"/>
      <c r="M63" s="8"/>
      <c r="N63" s="8"/>
      <c r="O63" s="8"/>
    </row>
    <row r="64" spans="1:54" ht="79.5" customHeight="1" thickBot="1" x14ac:dyDescent="0.25">
      <c r="A64" s="220" t="s">
        <v>83</v>
      </c>
      <c r="B64" s="221"/>
      <c r="C64" s="71" t="s">
        <v>59</v>
      </c>
      <c r="D64" s="72" t="s">
        <v>84</v>
      </c>
      <c r="E64" s="191" t="s">
        <v>61</v>
      </c>
      <c r="F64" s="226" t="s">
        <v>22</v>
      </c>
      <c r="G64" s="227"/>
      <c r="H64" s="139"/>
      <c r="I64" s="8"/>
      <c r="J64" s="8"/>
      <c r="K64" s="8"/>
      <c r="L64" s="8"/>
      <c r="M64" s="8"/>
      <c r="N64" s="8"/>
      <c r="O64" s="8"/>
    </row>
    <row r="65" spans="1:38" ht="73.5" customHeight="1" x14ac:dyDescent="0.2">
      <c r="A65" s="101">
        <v>25</v>
      </c>
      <c r="B65" s="92" t="s">
        <v>85</v>
      </c>
      <c r="C65" s="87" t="s">
        <v>86</v>
      </c>
      <c r="D65" s="93"/>
      <c r="E65" s="190">
        <f>D65*5</f>
        <v>0</v>
      </c>
      <c r="F65" s="207"/>
      <c r="G65" s="208"/>
      <c r="H65" s="139"/>
      <c r="I65" s="8"/>
      <c r="J65" s="8"/>
      <c r="K65" s="8"/>
      <c r="L65" s="8"/>
      <c r="M65" s="8"/>
      <c r="N65" s="8"/>
      <c r="O65" s="8"/>
    </row>
    <row r="66" spans="1:38" ht="73.5" customHeight="1" x14ac:dyDescent="0.2">
      <c r="A66" s="118">
        <v>26</v>
      </c>
      <c r="B66" s="30" t="s">
        <v>87</v>
      </c>
      <c r="C66" s="30" t="s">
        <v>88</v>
      </c>
      <c r="D66" s="94"/>
      <c r="E66" s="190">
        <f>D66*2</f>
        <v>0</v>
      </c>
      <c r="F66" s="207"/>
      <c r="G66" s="208"/>
      <c r="H66" s="139"/>
      <c r="I66" s="8"/>
      <c r="J66" s="8"/>
      <c r="K66" s="8"/>
      <c r="L66" s="8"/>
      <c r="M66" s="8"/>
      <c r="N66" s="8"/>
      <c r="O66" s="8"/>
    </row>
    <row r="67" spans="1:38" ht="78" customHeight="1" thickBot="1" x14ac:dyDescent="0.25">
      <c r="A67" s="110">
        <v>27</v>
      </c>
      <c r="B67" s="30" t="s">
        <v>89</v>
      </c>
      <c r="C67" s="30" t="s">
        <v>90</v>
      </c>
      <c r="D67" s="94"/>
      <c r="E67" s="190">
        <f>D67*2</f>
        <v>0</v>
      </c>
      <c r="F67" s="207"/>
      <c r="G67" s="208"/>
      <c r="H67" s="139"/>
      <c r="I67" s="8"/>
      <c r="J67" s="8"/>
      <c r="K67" s="8"/>
      <c r="L67" s="8"/>
      <c r="M67" s="8"/>
      <c r="N67" s="8"/>
      <c r="O67" s="8"/>
    </row>
    <row r="68" spans="1:38" ht="45.95" hidden="1" customHeight="1" x14ac:dyDescent="0.2">
      <c r="A68" s="45">
        <v>26</v>
      </c>
      <c r="B68" s="30" t="s">
        <v>91</v>
      </c>
      <c r="C68" s="30" t="s">
        <v>92</v>
      </c>
      <c r="D68" s="94"/>
      <c r="E68" s="190">
        <f>D68*2</f>
        <v>0</v>
      </c>
      <c r="F68" s="207"/>
      <c r="G68" s="208"/>
      <c r="H68" s="5"/>
      <c r="I68" s="8"/>
      <c r="J68" s="8"/>
      <c r="K68" s="8"/>
      <c r="L68" s="5"/>
      <c r="M68" s="8"/>
      <c r="N68" s="8"/>
      <c r="O68" s="8"/>
    </row>
    <row r="69" spans="1:38" ht="27.95" hidden="1" customHeight="1" x14ac:dyDescent="0.2">
      <c r="A69" s="105">
        <v>27</v>
      </c>
      <c r="B69" s="30" t="s">
        <v>93</v>
      </c>
      <c r="C69" s="30" t="s">
        <v>94</v>
      </c>
      <c r="D69" s="94"/>
      <c r="E69" s="190">
        <f>D69</f>
        <v>0</v>
      </c>
      <c r="F69" s="207"/>
      <c r="G69" s="208"/>
      <c r="H69" s="139"/>
      <c r="I69" s="5"/>
      <c r="J69" s="5"/>
      <c r="K69" s="5"/>
      <c r="L69" s="8"/>
      <c r="M69" s="5"/>
      <c r="N69" s="5"/>
      <c r="O69" s="5"/>
    </row>
    <row r="70" spans="1:38" ht="27.95" customHeight="1" thickBot="1" x14ac:dyDescent="0.25">
      <c r="A70" s="104">
        <v>28</v>
      </c>
      <c r="B70" s="31" t="s">
        <v>95</v>
      </c>
      <c r="C70" s="31" t="s">
        <v>96</v>
      </c>
      <c r="D70" s="95"/>
      <c r="E70" s="190">
        <f>D70*0.5</f>
        <v>0</v>
      </c>
      <c r="F70" s="207"/>
      <c r="G70" s="208"/>
      <c r="H70" s="139"/>
      <c r="I70" s="5"/>
      <c r="J70" s="5"/>
      <c r="K70" s="5"/>
      <c r="L70" s="8"/>
      <c r="M70" s="5"/>
      <c r="N70" s="5"/>
      <c r="O70" s="5"/>
    </row>
    <row r="71" spans="1:38" ht="37.5" customHeight="1" thickBot="1" x14ac:dyDescent="0.25">
      <c r="A71" s="220" t="s">
        <v>97</v>
      </c>
      <c r="B71" s="230"/>
      <c r="C71" s="111" t="s">
        <v>59</v>
      </c>
      <c r="D71" s="72" t="s">
        <v>84</v>
      </c>
      <c r="E71" s="85" t="s">
        <v>61</v>
      </c>
      <c r="F71" s="226" t="s">
        <v>22</v>
      </c>
      <c r="G71" s="227"/>
      <c r="H71" s="5"/>
      <c r="I71" s="8"/>
      <c r="J71" s="8"/>
      <c r="K71" s="8"/>
      <c r="L71" s="5"/>
      <c r="M71" s="8"/>
      <c r="N71" s="8"/>
      <c r="O71" s="8"/>
    </row>
    <row r="72" spans="1:38" ht="42" customHeight="1" x14ac:dyDescent="0.2">
      <c r="A72" s="231">
        <v>29</v>
      </c>
      <c r="B72" s="228" t="s">
        <v>98</v>
      </c>
      <c r="C72" s="87" t="s">
        <v>99</v>
      </c>
      <c r="D72" s="93"/>
      <c r="E72" s="190">
        <f>D72*3.5</f>
        <v>0</v>
      </c>
      <c r="F72" s="207"/>
      <c r="G72" s="208"/>
      <c r="H72" s="139"/>
      <c r="I72" s="5"/>
      <c r="J72" s="5"/>
      <c r="K72" s="5"/>
      <c r="L72" s="8"/>
      <c r="M72" s="5"/>
      <c r="N72" s="5"/>
      <c r="O72" s="5"/>
    </row>
    <row r="73" spans="1:38" s="43" customFormat="1" ht="40.5" customHeight="1" x14ac:dyDescent="0.25">
      <c r="A73" s="231"/>
      <c r="B73" s="228"/>
      <c r="C73" s="30" t="s">
        <v>100</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101</v>
      </c>
      <c r="D74" s="94"/>
      <c r="E74" s="192">
        <f>D74*2.5</f>
        <v>0</v>
      </c>
      <c r="F74" s="207"/>
      <c r="G74" s="208"/>
      <c r="H74" s="139"/>
      <c r="I74" s="8"/>
      <c r="J74" s="8"/>
      <c r="K74" s="8"/>
      <c r="L74" s="8"/>
      <c r="M74" s="8"/>
      <c r="N74" s="8"/>
      <c r="O74" s="8"/>
    </row>
    <row r="75" spans="1:38" ht="55.5" customHeight="1" x14ac:dyDescent="0.2">
      <c r="A75" s="312">
        <v>30</v>
      </c>
      <c r="B75" s="224" t="s">
        <v>102</v>
      </c>
      <c r="C75" s="30" t="s">
        <v>103</v>
      </c>
      <c r="D75" s="94"/>
      <c r="E75" s="192">
        <f>8*D75</f>
        <v>0</v>
      </c>
      <c r="F75" s="207"/>
      <c r="G75" s="208"/>
      <c r="H75" s="139"/>
      <c r="I75" s="8"/>
      <c r="J75" s="8"/>
      <c r="K75" s="8"/>
      <c r="L75" s="8"/>
      <c r="M75" s="8"/>
      <c r="N75" s="8"/>
      <c r="O75" s="8"/>
    </row>
    <row r="76" spans="1:38" ht="60.75" customHeight="1" x14ac:dyDescent="0.2">
      <c r="A76" s="291"/>
      <c r="B76" s="228"/>
      <c r="C76" s="30" t="s">
        <v>104</v>
      </c>
      <c r="D76" s="94"/>
      <c r="E76" s="192">
        <f>4*D76</f>
        <v>0</v>
      </c>
      <c r="F76" s="207"/>
      <c r="G76" s="208"/>
      <c r="H76" s="140"/>
      <c r="I76" s="8"/>
      <c r="J76" s="8"/>
      <c r="K76" s="8"/>
      <c r="L76" s="5"/>
      <c r="M76" s="8"/>
      <c r="N76" s="8"/>
      <c r="O76" s="8"/>
    </row>
    <row r="77" spans="1:38" ht="45.75" customHeight="1" x14ac:dyDescent="0.2">
      <c r="A77" s="291"/>
      <c r="B77" s="228"/>
      <c r="C77" s="30" t="s">
        <v>105</v>
      </c>
      <c r="D77" s="94"/>
      <c r="E77" s="192">
        <f>3*D77</f>
        <v>0</v>
      </c>
      <c r="F77" s="207"/>
      <c r="G77" s="208"/>
      <c r="H77" s="139"/>
      <c r="I77" s="5"/>
      <c r="J77" s="5"/>
      <c r="K77" s="5"/>
      <c r="L77" s="8"/>
      <c r="M77" s="5"/>
      <c r="N77" s="5"/>
      <c r="O77" s="5"/>
    </row>
    <row r="78" spans="1:38" ht="45.75" customHeight="1" x14ac:dyDescent="0.2">
      <c r="A78" s="291"/>
      <c r="B78" s="228"/>
      <c r="C78" s="30" t="s">
        <v>106</v>
      </c>
      <c r="D78" s="94"/>
      <c r="E78" s="192">
        <f>D78*2</f>
        <v>0</v>
      </c>
      <c r="F78" s="207"/>
      <c r="G78" s="208"/>
      <c r="H78" s="139"/>
      <c r="I78" s="5"/>
      <c r="J78" s="5"/>
      <c r="K78" s="5"/>
      <c r="L78" s="8"/>
      <c r="M78" s="5"/>
      <c r="N78" s="5"/>
      <c r="O78" s="5"/>
    </row>
    <row r="79" spans="1:38" ht="45.75" customHeight="1" x14ac:dyDescent="0.2">
      <c r="A79" s="291"/>
      <c r="B79" s="228"/>
      <c r="C79" s="30" t="s">
        <v>107</v>
      </c>
      <c r="D79" s="94"/>
      <c r="E79" s="192">
        <f>D79*1.5</f>
        <v>0</v>
      </c>
      <c r="F79" s="207"/>
      <c r="G79" s="208"/>
      <c r="H79" s="139"/>
      <c r="I79" s="5"/>
      <c r="J79" s="5"/>
      <c r="K79" s="5"/>
      <c r="L79" s="8"/>
      <c r="M79" s="5"/>
      <c r="N79" s="5"/>
      <c r="O79" s="5"/>
    </row>
    <row r="80" spans="1:38" ht="38.25" customHeight="1" x14ac:dyDescent="0.2">
      <c r="A80" s="313"/>
      <c r="B80" s="225"/>
      <c r="C80" s="30" t="s">
        <v>108</v>
      </c>
      <c r="D80" s="94"/>
      <c r="E80" s="192">
        <f>D80</f>
        <v>0</v>
      </c>
      <c r="F80" s="207"/>
      <c r="G80" s="208"/>
      <c r="H80" s="139"/>
      <c r="I80" s="8"/>
      <c r="J80" s="8"/>
      <c r="K80" s="8"/>
      <c r="L80" s="5"/>
      <c r="M80" s="8"/>
      <c r="N80" s="8"/>
      <c r="O80" s="8"/>
    </row>
    <row r="81" spans="1:38" ht="38.25" customHeight="1" x14ac:dyDescent="0.2">
      <c r="A81" s="318">
        <v>31</v>
      </c>
      <c r="B81" s="224" t="s">
        <v>109</v>
      </c>
      <c r="C81" s="30" t="s">
        <v>110</v>
      </c>
      <c r="D81" s="94"/>
      <c r="E81" s="192">
        <f>4*D81</f>
        <v>0</v>
      </c>
      <c r="F81" s="207"/>
      <c r="G81" s="208"/>
      <c r="H81" s="139"/>
      <c r="I81" s="8"/>
      <c r="J81" s="8"/>
      <c r="K81" s="8"/>
      <c r="L81" s="5"/>
      <c r="M81" s="8"/>
      <c r="N81" s="8"/>
      <c r="O81" s="8"/>
    </row>
    <row r="82" spans="1:38" ht="38.25" customHeight="1" x14ac:dyDescent="0.2">
      <c r="A82" s="319"/>
      <c r="B82" s="228"/>
      <c r="C82" s="30" t="s">
        <v>111</v>
      </c>
      <c r="D82" s="94"/>
      <c r="E82" s="192">
        <f>2*D82</f>
        <v>0</v>
      </c>
      <c r="F82" s="207"/>
      <c r="G82" s="208"/>
      <c r="H82" s="139"/>
      <c r="I82" s="8"/>
      <c r="J82" s="8"/>
      <c r="K82" s="8"/>
      <c r="L82" s="5"/>
      <c r="M82" s="8"/>
      <c r="N82" s="8"/>
      <c r="O82" s="8"/>
    </row>
    <row r="83" spans="1:38" ht="33" customHeight="1" x14ac:dyDescent="0.2">
      <c r="A83" s="319"/>
      <c r="B83" s="228"/>
      <c r="C83" s="30" t="s">
        <v>112</v>
      </c>
      <c r="D83" s="94"/>
      <c r="E83" s="192">
        <f>1.5*D83</f>
        <v>0</v>
      </c>
      <c r="F83" s="207"/>
      <c r="G83" s="208"/>
      <c r="H83" s="139"/>
      <c r="I83" s="5"/>
      <c r="J83" s="5"/>
      <c r="K83" s="5"/>
      <c r="L83" s="8"/>
      <c r="M83" s="5"/>
      <c r="N83" s="5"/>
      <c r="O83" s="5"/>
    </row>
    <row r="84" spans="1:38" ht="38.25" customHeight="1" x14ac:dyDescent="0.2">
      <c r="A84" s="319"/>
      <c r="B84" s="228"/>
      <c r="C84" s="30" t="s">
        <v>113</v>
      </c>
      <c r="D84" s="94"/>
      <c r="E84" s="192">
        <f>D84</f>
        <v>0</v>
      </c>
      <c r="F84" s="207"/>
      <c r="G84" s="208"/>
      <c r="H84" s="139"/>
      <c r="I84" s="5"/>
      <c r="J84" s="5"/>
      <c r="K84" s="5"/>
      <c r="L84" s="8"/>
      <c r="M84" s="5"/>
      <c r="N84" s="5"/>
      <c r="O84" s="5"/>
    </row>
    <row r="85" spans="1:38" s="43" customFormat="1" ht="46.5" customHeight="1" x14ac:dyDescent="0.25">
      <c r="A85" s="319"/>
      <c r="B85" s="228"/>
      <c r="C85" s="30" t="s">
        <v>114</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0"/>
      <c r="B86" s="233"/>
      <c r="C86" s="30" t="s">
        <v>115</v>
      </c>
      <c r="D86" s="94"/>
      <c r="E86" s="192">
        <f>D86*0.5</f>
        <v>0</v>
      </c>
      <c r="F86" s="207"/>
      <c r="G86" s="208"/>
      <c r="H86" s="139"/>
      <c r="I86" s="5"/>
      <c r="J86" s="5"/>
      <c r="K86" s="5"/>
      <c r="L86" s="8"/>
      <c r="M86" s="5"/>
      <c r="N86" s="5"/>
      <c r="O86" s="5"/>
    </row>
    <row r="87" spans="1:38" ht="54" customHeight="1" thickBot="1" x14ac:dyDescent="0.25">
      <c r="A87" s="220" t="s">
        <v>116</v>
      </c>
      <c r="B87" s="230"/>
      <c r="C87" s="111" t="s">
        <v>59</v>
      </c>
      <c r="D87" s="72" t="s">
        <v>84</v>
      </c>
      <c r="E87" s="85" t="s">
        <v>61</v>
      </c>
      <c r="F87" s="226" t="s">
        <v>22</v>
      </c>
      <c r="G87" s="227"/>
      <c r="H87" s="139"/>
      <c r="I87" s="5"/>
      <c r="J87" s="5"/>
      <c r="K87" s="5"/>
      <c r="L87" s="8"/>
      <c r="M87" s="5"/>
      <c r="N87" s="5"/>
      <c r="O87" s="5"/>
    </row>
    <row r="88" spans="1:38" ht="55.5" customHeight="1" x14ac:dyDescent="0.2">
      <c r="A88" s="118">
        <v>32</v>
      </c>
      <c r="B88" s="77" t="s">
        <v>117</v>
      </c>
      <c r="C88" s="30" t="s">
        <v>118</v>
      </c>
      <c r="D88" s="94"/>
      <c r="E88" s="192">
        <f>D88*5</f>
        <v>0</v>
      </c>
      <c r="F88" s="207"/>
      <c r="G88" s="208"/>
      <c r="H88" s="139"/>
      <c r="I88" s="8"/>
      <c r="J88" s="8"/>
      <c r="K88" s="8"/>
      <c r="L88" s="8"/>
      <c r="M88" s="8"/>
      <c r="N88" s="8"/>
      <c r="O88" s="8"/>
    </row>
    <row r="89" spans="1:38" ht="56.1" customHeight="1" x14ac:dyDescent="0.2">
      <c r="A89" s="112">
        <v>33</v>
      </c>
      <c r="B89" s="77" t="s">
        <v>119</v>
      </c>
      <c r="C89" s="30" t="s">
        <v>120</v>
      </c>
      <c r="D89" s="94"/>
      <c r="E89" s="192">
        <f>D89*2.5</f>
        <v>0</v>
      </c>
      <c r="F89" s="207"/>
      <c r="G89" s="208"/>
      <c r="H89" s="139"/>
      <c r="I89" s="8"/>
      <c r="J89" s="8"/>
      <c r="K89" s="8"/>
      <c r="L89" s="8"/>
      <c r="M89" s="8"/>
      <c r="N89" s="8"/>
      <c r="O89" s="8"/>
    </row>
    <row r="90" spans="1:38" ht="56.1" customHeight="1" x14ac:dyDescent="0.2">
      <c r="A90" s="106">
        <v>34</v>
      </c>
      <c r="B90" s="30" t="s">
        <v>121</v>
      </c>
      <c r="C90" s="30" t="s">
        <v>122</v>
      </c>
      <c r="D90" s="94"/>
      <c r="E90" s="192">
        <f>D90*7.5</f>
        <v>0</v>
      </c>
      <c r="F90" s="207"/>
      <c r="G90" s="208"/>
      <c r="H90" s="139"/>
      <c r="I90" s="8"/>
      <c r="J90" s="8"/>
      <c r="K90" s="8"/>
      <c r="L90" s="8"/>
      <c r="M90" s="8"/>
      <c r="N90" s="8"/>
      <c r="O90" s="8"/>
    </row>
    <row r="91" spans="1:38" ht="54.75" customHeight="1" x14ac:dyDescent="0.2">
      <c r="A91" s="101">
        <v>35</v>
      </c>
      <c r="B91" s="30" t="s">
        <v>123</v>
      </c>
      <c r="C91" s="30" t="s">
        <v>124</v>
      </c>
      <c r="D91" s="94"/>
      <c r="E91" s="192">
        <f>5*D91</f>
        <v>0</v>
      </c>
      <c r="F91" s="207"/>
      <c r="G91" s="208"/>
      <c r="H91" s="187"/>
      <c r="I91" s="8"/>
      <c r="J91" s="8"/>
      <c r="K91" s="8"/>
      <c r="L91" s="8"/>
      <c r="M91" s="8"/>
      <c r="N91" s="8"/>
      <c r="O91" s="8"/>
    </row>
    <row r="92" spans="1:38" ht="54.75" customHeight="1" thickBot="1" x14ac:dyDescent="0.25">
      <c r="A92" s="101">
        <v>36</v>
      </c>
      <c r="B92" s="30" t="s">
        <v>125</v>
      </c>
      <c r="C92" s="30" t="s">
        <v>120</v>
      </c>
      <c r="D92" s="94"/>
      <c r="E92" s="192">
        <f>D92*2.5</f>
        <v>0</v>
      </c>
      <c r="F92" s="207"/>
      <c r="G92" s="208"/>
      <c r="H92" s="139"/>
      <c r="I92" s="8"/>
      <c r="J92" s="8"/>
      <c r="K92" s="8"/>
      <c r="L92" s="8"/>
      <c r="M92" s="8"/>
      <c r="N92" s="8"/>
      <c r="O92" s="8"/>
    </row>
    <row r="93" spans="1:38" ht="44.25" customHeight="1" thickBot="1" x14ac:dyDescent="0.25">
      <c r="A93" s="220" t="s">
        <v>126</v>
      </c>
      <c r="B93" s="230"/>
      <c r="C93" s="111" t="s">
        <v>59</v>
      </c>
      <c r="D93" s="72" t="s">
        <v>84</v>
      </c>
      <c r="E93" s="85" t="s">
        <v>61</v>
      </c>
      <c r="F93" s="226" t="s">
        <v>22</v>
      </c>
      <c r="G93" s="227"/>
      <c r="H93" s="139"/>
      <c r="I93" s="8"/>
      <c r="J93" s="8"/>
      <c r="K93" s="8"/>
      <c r="L93" s="8"/>
      <c r="M93" s="8"/>
      <c r="N93" s="8"/>
      <c r="O93" s="8"/>
    </row>
    <row r="94" spans="1:38" ht="49.5" customHeight="1" x14ac:dyDescent="0.2">
      <c r="A94" s="231">
        <v>37</v>
      </c>
      <c r="B94" s="229" t="s">
        <v>127</v>
      </c>
      <c r="C94" s="77" t="s">
        <v>128</v>
      </c>
      <c r="D94" s="94"/>
      <c r="E94" s="192">
        <f>D94*2</f>
        <v>0</v>
      </c>
      <c r="F94" s="207"/>
      <c r="G94" s="208"/>
      <c r="H94" s="139"/>
      <c r="I94" s="8"/>
      <c r="J94" s="8"/>
      <c r="K94" s="8"/>
      <c r="L94" s="8"/>
      <c r="M94" s="8"/>
      <c r="N94" s="8"/>
      <c r="O94" s="8"/>
    </row>
    <row r="95" spans="1:38" ht="69" customHeight="1" x14ac:dyDescent="0.2">
      <c r="A95" s="231"/>
      <c r="B95" s="228"/>
      <c r="C95" s="77" t="s">
        <v>129</v>
      </c>
      <c r="D95" s="94"/>
      <c r="E95" s="192">
        <f>1.5*D95</f>
        <v>0</v>
      </c>
      <c r="F95" s="207"/>
      <c r="G95" s="208"/>
      <c r="H95" s="139"/>
      <c r="I95" s="8"/>
      <c r="J95" s="8"/>
      <c r="K95" s="8"/>
      <c r="L95" s="8"/>
      <c r="M95" s="8"/>
      <c r="N95" s="8"/>
      <c r="O95" s="8"/>
    </row>
    <row r="96" spans="1:38" ht="50.25" customHeight="1" thickBot="1" x14ac:dyDescent="0.25">
      <c r="A96" s="232"/>
      <c r="B96" s="233"/>
      <c r="C96" s="77" t="s">
        <v>130</v>
      </c>
      <c r="D96" s="94"/>
      <c r="E96" s="192">
        <f>D96</f>
        <v>0</v>
      </c>
      <c r="F96" s="207"/>
      <c r="G96" s="208"/>
      <c r="H96" s="139"/>
      <c r="I96" s="8"/>
      <c r="J96" s="8"/>
      <c r="K96" s="8"/>
      <c r="L96" s="8"/>
      <c r="M96" s="8"/>
      <c r="N96" s="8"/>
      <c r="O96" s="8"/>
    </row>
    <row r="97" spans="1:15" ht="49.5" customHeight="1" thickBot="1" x14ac:dyDescent="0.25">
      <c r="A97" s="220" t="s">
        <v>131</v>
      </c>
      <c r="B97" s="230"/>
      <c r="C97" s="111" t="s">
        <v>59</v>
      </c>
      <c r="D97" s="72" t="s">
        <v>84</v>
      </c>
      <c r="E97" s="85" t="s">
        <v>61</v>
      </c>
      <c r="F97" s="226" t="s">
        <v>22</v>
      </c>
      <c r="G97" s="227"/>
      <c r="H97" s="139"/>
      <c r="I97" s="8"/>
      <c r="J97" s="8"/>
      <c r="K97" s="8"/>
      <c r="L97" s="8"/>
      <c r="M97" s="8"/>
      <c r="N97" s="8"/>
      <c r="O97" s="8"/>
    </row>
    <row r="98" spans="1:15" ht="36" customHeight="1" thickBot="1" x14ac:dyDescent="0.25">
      <c r="A98" s="104">
        <v>38</v>
      </c>
      <c r="B98" s="31" t="s">
        <v>132</v>
      </c>
      <c r="C98" s="96" t="s">
        <v>133</v>
      </c>
      <c r="D98" s="95"/>
      <c r="E98" s="193">
        <f>D98*50</f>
        <v>0</v>
      </c>
      <c r="F98" s="207"/>
      <c r="G98" s="208"/>
      <c r="H98" s="139"/>
      <c r="I98" s="8"/>
      <c r="J98" s="8"/>
      <c r="K98" s="8"/>
      <c r="L98" s="8"/>
      <c r="M98" s="8"/>
      <c r="N98" s="8"/>
      <c r="O98" s="8"/>
    </row>
    <row r="99" spans="1:15" ht="70.5" customHeight="1" thickBot="1" x14ac:dyDescent="0.25">
      <c r="A99" s="220" t="s">
        <v>134</v>
      </c>
      <c r="B99" s="230"/>
      <c r="C99" s="111" t="s">
        <v>59</v>
      </c>
      <c r="D99" s="73" t="s">
        <v>84</v>
      </c>
      <c r="E99" s="145" t="s">
        <v>61</v>
      </c>
      <c r="F99" s="343" t="s">
        <v>22</v>
      </c>
      <c r="G99" s="227"/>
      <c r="H99" s="139"/>
      <c r="I99" s="8"/>
      <c r="J99" s="8"/>
      <c r="K99" s="8"/>
      <c r="L99" s="8"/>
      <c r="M99" s="8"/>
      <c r="N99" s="8"/>
      <c r="O99" s="8"/>
    </row>
    <row r="100" spans="1:15" ht="91.5" customHeight="1" x14ac:dyDescent="0.2">
      <c r="A100" s="112">
        <v>39</v>
      </c>
      <c r="B100" s="97" t="s">
        <v>135</v>
      </c>
      <c r="C100" s="98" t="s">
        <v>136</v>
      </c>
      <c r="D100" s="93"/>
      <c r="E100" s="190">
        <f>D100*40</f>
        <v>0</v>
      </c>
      <c r="F100" s="207"/>
      <c r="G100" s="208"/>
      <c r="H100" s="139"/>
      <c r="I100" s="8"/>
      <c r="J100" s="8"/>
      <c r="K100" s="8"/>
      <c r="L100" s="8"/>
      <c r="M100" s="8"/>
      <c r="N100" s="8"/>
      <c r="O100" s="8"/>
    </row>
    <row r="101" spans="1:15" ht="81" customHeight="1" x14ac:dyDescent="0.2">
      <c r="A101" s="101">
        <v>40</v>
      </c>
      <c r="B101" s="97" t="s">
        <v>137</v>
      </c>
      <c r="C101" s="98" t="s">
        <v>138</v>
      </c>
      <c r="D101" s="93"/>
      <c r="E101" s="190">
        <f>D101*10</f>
        <v>0</v>
      </c>
      <c r="F101" s="207"/>
      <c r="G101" s="208"/>
      <c r="H101" s="139"/>
      <c r="I101" s="8"/>
      <c r="J101" s="8"/>
      <c r="K101" s="8"/>
      <c r="L101" s="8"/>
      <c r="M101" s="8"/>
      <c r="N101" s="8"/>
      <c r="O101" s="8"/>
    </row>
    <row r="102" spans="1:15" ht="78.75" customHeight="1" x14ac:dyDescent="0.2">
      <c r="A102" s="101">
        <v>41</v>
      </c>
      <c r="B102" s="97" t="s">
        <v>139</v>
      </c>
      <c r="C102" s="98" t="s">
        <v>140</v>
      </c>
      <c r="D102" s="93"/>
      <c r="E102" s="190">
        <f>D102*30</f>
        <v>0</v>
      </c>
      <c r="F102" s="207"/>
      <c r="G102" s="208"/>
      <c r="H102" s="140"/>
      <c r="I102" s="8"/>
      <c r="J102" s="8"/>
      <c r="K102" s="8"/>
      <c r="L102" s="5"/>
      <c r="M102" s="8"/>
      <c r="N102" s="8"/>
      <c r="O102" s="8"/>
    </row>
    <row r="103" spans="1:15" ht="60" customHeight="1" x14ac:dyDescent="0.2">
      <c r="A103" s="101">
        <v>42</v>
      </c>
      <c r="B103" s="97" t="s">
        <v>141</v>
      </c>
      <c r="C103" s="97" t="s">
        <v>142</v>
      </c>
      <c r="D103" s="93"/>
      <c r="E103" s="190">
        <f>D103</f>
        <v>0</v>
      </c>
      <c r="F103" s="207"/>
      <c r="G103" s="208"/>
      <c r="H103" s="139"/>
      <c r="I103" s="5"/>
      <c r="J103" s="5"/>
      <c r="K103" s="5"/>
      <c r="L103" s="8"/>
      <c r="M103" s="5"/>
      <c r="N103" s="5"/>
      <c r="O103" s="5"/>
    </row>
    <row r="104" spans="1:15" ht="62.25" customHeight="1" x14ac:dyDescent="0.2">
      <c r="A104" s="101">
        <v>43</v>
      </c>
      <c r="B104" s="97" t="s">
        <v>143</v>
      </c>
      <c r="C104" s="97" t="s">
        <v>144</v>
      </c>
      <c r="D104" s="93"/>
      <c r="E104" s="190">
        <f>D104*2</f>
        <v>0</v>
      </c>
      <c r="F104" s="207"/>
      <c r="G104" s="208"/>
      <c r="H104" s="139"/>
      <c r="I104" s="5"/>
      <c r="J104" s="5"/>
      <c r="K104" s="5"/>
      <c r="L104" s="8"/>
      <c r="M104" s="5"/>
      <c r="N104" s="5"/>
      <c r="O104" s="5"/>
    </row>
    <row r="105" spans="1:15" ht="66.75" customHeight="1" x14ac:dyDescent="0.2">
      <c r="A105" s="101">
        <v>44</v>
      </c>
      <c r="B105" s="97" t="s">
        <v>145</v>
      </c>
      <c r="C105" s="98" t="s">
        <v>146</v>
      </c>
      <c r="D105" s="93"/>
      <c r="E105" s="190">
        <f>D105*5</f>
        <v>0</v>
      </c>
      <c r="F105" s="207"/>
      <c r="G105" s="208"/>
      <c r="H105" s="139"/>
      <c r="I105" s="5"/>
      <c r="J105" s="5"/>
      <c r="K105" s="5"/>
      <c r="L105" s="8"/>
      <c r="M105" s="5"/>
      <c r="N105" s="5"/>
      <c r="O105" s="5"/>
    </row>
    <row r="106" spans="1:15" ht="71.25" customHeight="1" x14ac:dyDescent="0.2">
      <c r="A106" s="101">
        <v>45</v>
      </c>
      <c r="B106" s="77" t="s">
        <v>147</v>
      </c>
      <c r="C106" s="77" t="s">
        <v>148</v>
      </c>
      <c r="D106" s="94"/>
      <c r="E106" s="192">
        <f>D106*5</f>
        <v>0</v>
      </c>
      <c r="F106" s="207"/>
      <c r="G106" s="208"/>
      <c r="H106" s="139"/>
      <c r="I106" s="5"/>
      <c r="J106" s="5"/>
      <c r="K106" s="5"/>
      <c r="L106" s="8"/>
      <c r="M106" s="5"/>
      <c r="N106" s="5"/>
      <c r="O106" s="5"/>
    </row>
    <row r="107" spans="1:15" ht="50.25" customHeight="1" thickBot="1" x14ac:dyDescent="0.25">
      <c r="A107" s="104">
        <v>46</v>
      </c>
      <c r="B107" s="77" t="s">
        <v>149</v>
      </c>
      <c r="C107" s="77" t="s">
        <v>150</v>
      </c>
      <c r="D107" s="94"/>
      <c r="E107" s="192">
        <f>D107*5</f>
        <v>0</v>
      </c>
      <c r="F107" s="207"/>
      <c r="G107" s="208"/>
      <c r="H107" s="139"/>
      <c r="I107" s="5"/>
      <c r="J107" s="5"/>
      <c r="K107" s="5"/>
      <c r="L107" s="8"/>
      <c r="M107" s="5"/>
      <c r="N107" s="5"/>
      <c r="O107" s="5"/>
    </row>
    <row r="108" spans="1:15" ht="65.25" customHeight="1" thickBot="1" x14ac:dyDescent="0.25">
      <c r="A108" s="45">
        <v>47</v>
      </c>
      <c r="B108" s="77" t="s">
        <v>151</v>
      </c>
      <c r="C108" s="77" t="s">
        <v>152</v>
      </c>
      <c r="D108" s="94"/>
      <c r="E108" s="192">
        <f>D108*5</f>
        <v>0</v>
      </c>
      <c r="F108" s="207"/>
      <c r="G108" s="208"/>
      <c r="H108" s="139"/>
      <c r="I108" s="5"/>
      <c r="J108" s="5"/>
      <c r="K108" s="5"/>
      <c r="L108" s="8"/>
      <c r="M108" s="5"/>
      <c r="N108" s="5"/>
      <c r="O108" s="5"/>
    </row>
    <row r="109" spans="1:15" ht="50.25" customHeight="1" x14ac:dyDescent="0.2">
      <c r="A109" s="105">
        <v>48</v>
      </c>
      <c r="B109" s="77" t="s">
        <v>153</v>
      </c>
      <c r="C109" s="77" t="s">
        <v>154</v>
      </c>
      <c r="D109" s="94"/>
      <c r="E109" s="192">
        <f>D109*5</f>
        <v>0</v>
      </c>
      <c r="F109" s="207"/>
      <c r="G109" s="208"/>
      <c r="H109" s="139"/>
      <c r="I109" s="8"/>
      <c r="J109" s="8"/>
      <c r="K109" s="8"/>
      <c r="L109" s="5"/>
      <c r="M109" s="8"/>
      <c r="N109" s="8"/>
      <c r="O109" s="8"/>
    </row>
    <row r="110" spans="1:15" ht="45" customHeight="1" thickBot="1" x14ac:dyDescent="0.25">
      <c r="A110" s="104">
        <v>49</v>
      </c>
      <c r="B110" s="96" t="s">
        <v>155</v>
      </c>
      <c r="C110" s="96" t="s">
        <v>156</v>
      </c>
      <c r="D110" s="95"/>
      <c r="E110" s="193">
        <f>D110*2.5</f>
        <v>0</v>
      </c>
      <c r="F110" s="207"/>
      <c r="G110" s="208"/>
      <c r="H110" s="139"/>
      <c r="I110" s="5"/>
      <c r="J110" s="5"/>
      <c r="K110" s="5"/>
      <c r="L110" s="8"/>
      <c r="M110" s="5"/>
      <c r="N110" s="5"/>
      <c r="O110" s="5"/>
    </row>
    <row r="111" spans="1:15" ht="45.75" customHeight="1" thickBot="1" x14ac:dyDescent="0.25">
      <c r="A111" s="325" t="s">
        <v>39</v>
      </c>
      <c r="B111" s="326"/>
      <c r="C111" s="326"/>
      <c r="D111" s="327"/>
      <c r="E111" s="328">
        <f>IF(SUM(E49:E110)&gt;250, 250,SUM(E49:E110))</f>
        <v>0</v>
      </c>
      <c r="F111" s="329"/>
      <c r="G111" s="330"/>
      <c r="H111" s="139"/>
      <c r="I111" s="8"/>
      <c r="J111" s="8"/>
      <c r="K111" s="8"/>
      <c r="L111" s="8"/>
      <c r="M111" s="8"/>
      <c r="N111" s="8"/>
      <c r="O111" s="8"/>
    </row>
    <row r="112" spans="1:15" ht="52.5" customHeight="1" x14ac:dyDescent="0.2">
      <c r="A112" s="253" t="s">
        <v>157</v>
      </c>
      <c r="B112" s="344"/>
      <c r="C112" s="344"/>
      <c r="D112" s="344"/>
      <c r="E112" s="344"/>
      <c r="F112" s="344"/>
      <c r="G112" s="344"/>
      <c r="H112" s="139"/>
      <c r="I112" s="8"/>
      <c r="J112" s="8"/>
      <c r="K112" s="8"/>
      <c r="L112" s="8"/>
      <c r="M112" s="8"/>
      <c r="N112" s="8"/>
      <c r="O112" s="8"/>
    </row>
    <row r="113" spans="1:38" ht="66" customHeight="1" thickBot="1" x14ac:dyDescent="0.25">
      <c r="A113" s="345"/>
      <c r="B113" s="346"/>
      <c r="C113" s="346"/>
      <c r="D113" s="346"/>
      <c r="E113" s="346"/>
      <c r="F113" s="346"/>
      <c r="G113" s="346"/>
      <c r="H113" s="139"/>
      <c r="I113" s="8"/>
      <c r="J113" s="8"/>
      <c r="K113" s="8"/>
      <c r="L113" s="8"/>
      <c r="M113" s="8"/>
      <c r="N113" s="8"/>
      <c r="O113" s="8"/>
    </row>
    <row r="114" spans="1:38" s="148" customFormat="1" ht="39.950000000000003" customHeight="1" x14ac:dyDescent="0.2">
      <c r="A114" s="163">
        <v>50</v>
      </c>
      <c r="B114" s="30" t="s">
        <v>158</v>
      </c>
      <c r="C114" s="30" t="s">
        <v>159</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160</v>
      </c>
      <c r="C115" s="30" t="s">
        <v>159</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161</v>
      </c>
      <c r="C116" s="30" t="s">
        <v>159</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162</v>
      </c>
      <c r="C117" s="30" t="s">
        <v>163</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164</v>
      </c>
      <c r="C118" s="30" t="s">
        <v>163</v>
      </c>
      <c r="D118" s="151"/>
      <c r="E118" s="194">
        <f t="shared" si="6"/>
        <v>0</v>
      </c>
      <c r="F118" s="207"/>
      <c r="G118" s="208"/>
      <c r="H118" s="2"/>
      <c r="I118" s="26"/>
      <c r="J118" s="26"/>
      <c r="K118" s="26"/>
      <c r="L118" s="26"/>
      <c r="M118" s="26"/>
      <c r="N118" s="26"/>
      <c r="O118" s="26"/>
    </row>
    <row r="119" spans="1:38" ht="44.25" customHeight="1" x14ac:dyDescent="0.2">
      <c r="A119" s="163">
        <v>55</v>
      </c>
      <c r="B119" s="30" t="s">
        <v>165</v>
      </c>
      <c r="C119" s="30" t="s">
        <v>166</v>
      </c>
      <c r="D119" s="150"/>
      <c r="E119" s="194">
        <f t="shared" si="6"/>
        <v>0</v>
      </c>
      <c r="F119" s="207"/>
      <c r="G119" s="208"/>
      <c r="I119" s="26"/>
      <c r="J119" s="26"/>
      <c r="K119" s="26"/>
      <c r="L119" s="26"/>
      <c r="M119" s="26"/>
      <c r="N119" s="26"/>
      <c r="O119" s="26"/>
    </row>
    <row r="120" spans="1:38" ht="54.75" customHeight="1" x14ac:dyDescent="0.2">
      <c r="A120" s="163">
        <v>56</v>
      </c>
      <c r="B120" s="30" t="s">
        <v>167</v>
      </c>
      <c r="C120" s="30" t="s">
        <v>168</v>
      </c>
      <c r="D120" s="150"/>
      <c r="E120" s="194">
        <f>D120*5</f>
        <v>0</v>
      </c>
      <c r="F120" s="207"/>
      <c r="G120" s="208"/>
    </row>
    <row r="121" spans="1:38" ht="54.75" customHeight="1" x14ac:dyDescent="0.2">
      <c r="A121" s="163">
        <v>57</v>
      </c>
      <c r="B121" s="30" t="s">
        <v>169</v>
      </c>
      <c r="C121" s="30" t="s">
        <v>170</v>
      </c>
      <c r="D121" s="150"/>
      <c r="E121" s="194">
        <f>D121*5</f>
        <v>0</v>
      </c>
      <c r="F121" s="207"/>
      <c r="G121" s="208"/>
    </row>
    <row r="122" spans="1:38" ht="38.25" customHeight="1" x14ac:dyDescent="0.2">
      <c r="A122" s="163">
        <v>58</v>
      </c>
      <c r="B122" s="30" t="s">
        <v>171</v>
      </c>
      <c r="C122" s="30" t="s">
        <v>172</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5" t="s">
        <v>39</v>
      </c>
      <c r="B125" s="326"/>
      <c r="C125" s="326"/>
      <c r="D125" s="327"/>
      <c r="E125" s="328">
        <f>IF(SUM(E114:E122)&gt;50,50,SUM(E114:E122))</f>
        <v>0</v>
      </c>
      <c r="F125" s="329"/>
      <c r="G125" s="330"/>
    </row>
    <row r="126" spans="1:38" ht="38.25" customHeight="1" thickBot="1" x14ac:dyDescent="0.25">
      <c r="A126" s="152"/>
      <c r="B126" s="153"/>
      <c r="C126" s="153"/>
      <c r="D126" s="153"/>
      <c r="E126" s="153"/>
      <c r="F126" s="153"/>
      <c r="G126" s="154"/>
    </row>
    <row r="127" spans="1:38" ht="45.6" customHeight="1" thickBot="1" x14ac:dyDescent="0.25">
      <c r="A127" s="325" t="s">
        <v>173</v>
      </c>
      <c r="B127" s="326"/>
      <c r="C127" s="326"/>
      <c r="D127" s="327"/>
      <c r="E127" s="332" t="str">
        <f ca="1">IF(AND(ISNUMBER(E34),ISNUMBER(E47),ISNUMBER(E111),ISNUMBER(126),K16="preenchimento está completo",K19="preenchimento está completo"),E111+E34+E47+E125,"INSCRIÇÃO INDEFERIDA")</f>
        <v>INSCRIÇÃO INDEFERIDA</v>
      </c>
      <c r="F127" s="333"/>
      <c r="G127" s="334"/>
    </row>
    <row r="128" spans="1:38" ht="40.5" customHeight="1" x14ac:dyDescent="0.2">
      <c r="A128" s="341" t="s">
        <v>174</v>
      </c>
      <c r="B128" s="341"/>
      <c r="C128" s="335"/>
      <c r="D128" s="335"/>
      <c r="E128" s="335"/>
      <c r="F128" s="335"/>
      <c r="G128" s="336"/>
    </row>
    <row r="129" spans="1:7" ht="25.5" customHeight="1" x14ac:dyDescent="0.2">
      <c r="A129" s="342"/>
      <c r="B129" s="342"/>
      <c r="C129" s="331"/>
      <c r="D129" s="331"/>
      <c r="E129" s="337">
        <f ca="1">NOW()</f>
        <v>46055.552744328706</v>
      </c>
      <c r="F129" s="337"/>
      <c r="G129" s="338"/>
    </row>
    <row r="130" spans="1:7" ht="36" customHeight="1" x14ac:dyDescent="0.2">
      <c r="A130" s="342"/>
      <c r="B130" s="342"/>
      <c r="C130" s="2"/>
      <c r="E130" s="331"/>
      <c r="F130" s="331"/>
      <c r="G130" s="338"/>
    </row>
    <row r="131" spans="1:7" ht="14.25" customHeight="1" x14ac:dyDescent="0.2">
      <c r="A131" s="342"/>
      <c r="B131" s="342"/>
      <c r="C131" s="331"/>
      <c r="D131" s="331"/>
      <c r="E131" s="331"/>
      <c r="F131" s="331"/>
      <c r="G131" s="338"/>
    </row>
    <row r="132" spans="1:7" ht="14.25" customHeight="1" x14ac:dyDescent="0.2">
      <c r="A132" s="342"/>
      <c r="B132" s="342"/>
      <c r="C132" s="331"/>
      <c r="D132" s="331"/>
      <c r="E132" s="331"/>
      <c r="F132" s="331"/>
      <c r="G132" s="338"/>
    </row>
    <row r="133" spans="1:7" ht="14.25" customHeight="1" x14ac:dyDescent="0.2">
      <c r="A133" s="342"/>
      <c r="B133" s="342"/>
      <c r="C133" s="331"/>
      <c r="D133" s="331"/>
      <c r="E133" s="331"/>
      <c r="F133" s="331"/>
      <c r="G133" s="338"/>
    </row>
    <row r="134" spans="1:7" ht="14.25" x14ac:dyDescent="0.2">
      <c r="A134" s="342"/>
      <c r="B134" s="342"/>
      <c r="C134" s="331"/>
      <c r="D134" s="331"/>
      <c r="E134" s="331" t="s">
        <v>175</v>
      </c>
      <c r="F134" s="331"/>
      <c r="G134" s="338"/>
    </row>
    <row r="135" spans="1:7" ht="15" thickBot="1" x14ac:dyDescent="0.25">
      <c r="A135" s="159"/>
      <c r="B135" s="160"/>
      <c r="C135" s="340"/>
      <c r="D135" s="340"/>
      <c r="E135" s="157"/>
      <c r="F135" s="158"/>
      <c r="G135" s="339"/>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Leandro Zeidan Toquetti</cp:lastModifiedBy>
  <cp:revision/>
  <cp:lastPrinted>2026-01-26T15:01:00Z</cp:lastPrinted>
  <dcterms:created xsi:type="dcterms:W3CDTF">2014-10-07T12:05:22Z</dcterms:created>
  <dcterms:modified xsi:type="dcterms:W3CDTF">2026-02-02T16:16:03Z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