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EstaPasta_de_trabalho" defaultThemeVersion="124226"/>
  <mc:AlternateContent xmlns:mc="http://schemas.openxmlformats.org/markup-compatibility/2006">
    <mc:Choice Requires="x15">
      <x15ac:absPath xmlns:x15ac="http://schemas.microsoft.com/office/spreadsheetml/2010/11/ac" url="C:\Users\fagner.lima\Downloads\"/>
    </mc:Choice>
  </mc:AlternateContent>
  <xr:revisionPtr revIDLastSave="0" documentId="8_{CB0A9B64-0BD1-4289-B97E-1704FC9C0AB8}" xr6:coauthVersionLast="47" xr6:coauthVersionMax="47" xr10:uidLastSave="{00000000-0000-0000-0000-000000000000}"/>
  <workbookProtection workbookAlgorithmName="SHA-512" workbookHashValue="3QhtXUHkjHaB2B0livOpUk2QuXqU0MlMXBv0sEI2GeMFaCH6Ry4wBnkoweotFyE1pnNBGQWJ6JwrEbdhnaZYqw==" workbookSaltValue="DUymIuqVSgvcvLhO7+PGlw==" workbookSpinCount="100000" lockStructure="1"/>
  <bookViews>
    <workbookView xWindow="-120" yWindow="-120" windowWidth="29040" windowHeight="15840" xr2:uid="{00000000-000D-0000-FFFF-FFFF00000000}"/>
  </bookViews>
  <sheets>
    <sheet name="TABELA DE SOLICITAÇÃO" sheetId="1" r:id="rId1"/>
    <sheet name="DADOS" sheetId="2" state="hidden" r:id="rId2"/>
    <sheet name="PRORROGAÇÃO" sheetId="4" state="hidden" r:id="rId3"/>
  </sheets>
  <definedNames>
    <definedName name="_xlnm.Print_Area" localSheetId="2">PRORROGAÇÃO!$A$1:$AP$65</definedName>
    <definedName name="_xlnm.Print_Area" localSheetId="0">'TABELA DE SOLICITAÇÃO'!$A$1:$AD$47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BX20" i="4"/>
  <c r="A13" i="1"/>
  <c r="AY1" i="4"/>
  <c r="CL14" i="4"/>
  <c r="BW20" i="4"/>
  <c r="A13" i="4" l="1"/>
  <c r="BX15" i="4"/>
  <c r="BZ15" i="4"/>
  <c r="X20" i="1"/>
  <c r="P20" i="1"/>
  <c r="A20" i="1"/>
  <c r="V19" i="1"/>
  <c r="P19" i="1"/>
  <c r="I19" i="1"/>
  <c r="A19" i="1"/>
  <c r="O17" i="1"/>
  <c r="L17" i="1"/>
  <c r="A17" i="1"/>
  <c r="Q17" i="1"/>
  <c r="Y13" i="1"/>
  <c r="AB43" i="1"/>
  <c r="X43" i="1"/>
  <c r="T43" i="1"/>
  <c r="AB41" i="1"/>
  <c r="X41" i="1"/>
  <c r="T41" i="1"/>
  <c r="AB39" i="1"/>
  <c r="X39" i="1"/>
  <c r="T39" i="1"/>
  <c r="AB37" i="1"/>
  <c r="X37" i="1"/>
  <c r="T37" i="1"/>
  <c r="AB35" i="1"/>
  <c r="X35" i="1"/>
  <c r="T35" i="1"/>
  <c r="AB33" i="1"/>
  <c r="X33" i="1"/>
  <c r="T33" i="1"/>
  <c r="AB31" i="1"/>
  <c r="X31" i="1"/>
  <c r="T31" i="1"/>
  <c r="AB29" i="1"/>
  <c r="X29" i="1"/>
  <c r="T29" i="1"/>
  <c r="AB27" i="1"/>
  <c r="X27" i="1"/>
  <c r="T27" i="1"/>
  <c r="AB25" i="1"/>
  <c r="X25" i="1"/>
  <c r="T25" i="1"/>
  <c r="N68" i="4" l="1"/>
  <c r="AJ4" i="4" l="1"/>
  <c r="A46" i="4" l="1"/>
  <c r="BW6" i="4"/>
  <c r="A32" i="4" l="1"/>
  <c r="CK15" i="4" l="1"/>
  <c r="A26" i="4" l="1"/>
  <c r="CL15" i="4" l="1"/>
  <c r="CK14" i="4" l="1"/>
  <c r="CM15" i="4"/>
  <c r="CM14" i="4" l="1"/>
  <c r="CM16" i="4" s="1"/>
  <c r="BU12" i="4"/>
  <c r="BU13" i="4"/>
  <c r="BU18" i="4"/>
  <c r="CD18" i="4"/>
  <c r="G2" i="4"/>
  <c r="BX16" i="4" s="1"/>
  <c r="BV23" i="4" l="1"/>
  <c r="N71" i="4" l="1"/>
  <c r="N73" i="4" s="1"/>
  <c r="B53" i="4"/>
  <c r="AJ3" i="4"/>
  <c r="B54" i="4"/>
  <c r="AA58" i="4" l="1"/>
  <c r="CA23" i="4"/>
  <c r="BZ23" i="4"/>
  <c r="BU23" i="4"/>
  <c r="BU35" i="4"/>
  <c r="CE21" i="4"/>
  <c r="BZ18" i="4" l="1"/>
  <c r="BY18" i="4"/>
  <c r="CB17" i="4" l="1"/>
  <c r="A18" i="4" s="1"/>
  <c r="BX21" i="4"/>
  <c r="CA18" i="4" l="1"/>
  <c r="BX18" i="4"/>
  <c r="BV18" i="4"/>
  <c r="BW18" i="4" s="1"/>
  <c r="BY25" i="4" l="1"/>
  <c r="BW25" i="4"/>
  <c r="BV25" i="4"/>
  <c r="BU25" i="4"/>
  <c r="CB18" i="4"/>
  <c r="BY17" i="4"/>
  <c r="BZ16" i="4"/>
  <c r="CB16" i="4" s="1"/>
  <c r="E4" i="4"/>
  <c r="F3" i="4"/>
  <c r="BW13" i="4"/>
  <c r="BX13" i="4" s="1"/>
  <c r="AG2" i="4"/>
  <c r="BY12" i="4"/>
  <c r="BU6" i="4"/>
  <c r="Y14" i="1"/>
  <c r="A14" i="1"/>
  <c r="AG4" i="1"/>
  <c r="G4" i="4"/>
  <c r="C3" i="1"/>
  <c r="C43" i="1" l="1"/>
  <c r="C41" i="1"/>
  <c r="C39" i="1"/>
  <c r="C37" i="1"/>
  <c r="C29" i="1"/>
  <c r="C35" i="1"/>
  <c r="C27" i="1"/>
  <c r="C33" i="1"/>
  <c r="C31" i="1"/>
  <c r="N25" i="1"/>
  <c r="N43" i="1"/>
  <c r="A41" i="1"/>
  <c r="N39" i="1"/>
  <c r="A37" i="1"/>
  <c r="N35" i="1"/>
  <c r="A33" i="1"/>
  <c r="N31" i="1"/>
  <c r="A29" i="1"/>
  <c r="N27" i="1"/>
  <c r="C25" i="1"/>
  <c r="A25" i="1"/>
  <c r="A43" i="1"/>
  <c r="N41" i="1"/>
  <c r="A39" i="1"/>
  <c r="N37" i="1"/>
  <c r="A35" i="1"/>
  <c r="N33" i="1"/>
  <c r="A31" i="1"/>
  <c r="N29" i="1"/>
  <c r="A27" i="1"/>
  <c r="BW23" i="4"/>
  <c r="BY23" i="4"/>
  <c r="BX23" i="4"/>
  <c r="AH8" i="1"/>
  <c r="AH7" i="1"/>
  <c r="BV16" i="4"/>
  <c r="A6" i="4" s="1"/>
  <c r="BY13" i="4"/>
  <c r="BV13" i="4"/>
  <c r="CC16" i="4"/>
  <c r="CA16" i="4"/>
  <c r="BV12" i="4"/>
  <c r="BW12" i="4"/>
  <c r="CC15" i="4" l="1"/>
  <c r="E1" i="4"/>
  <c r="AL59" i="4"/>
  <c r="M59" i="4"/>
  <c r="A29" i="4"/>
  <c r="AF50" i="4"/>
  <c r="A10" i="4" l="1"/>
</calcChain>
</file>

<file path=xl/sharedStrings.xml><?xml version="1.0" encoding="utf-8"?>
<sst xmlns="http://schemas.openxmlformats.org/spreadsheetml/2006/main" count="791" uniqueCount="439">
  <si>
    <t>OP</t>
  </si>
  <si>
    <t xml:space="preserve"> </t>
  </si>
  <si>
    <t>12 meses</t>
  </si>
  <si>
    <t>TIPO</t>
  </si>
  <si>
    <t>A</t>
  </si>
  <si>
    <t>F</t>
  </si>
  <si>
    <t>E</t>
  </si>
  <si>
    <t>Nº OP ↓</t>
  </si>
  <si>
    <t>NOME</t>
  </si>
  <si>
    <t>Analista de Suporte e Gestão</t>
  </si>
  <si>
    <t>Coordenador Técnico</t>
  </si>
  <si>
    <t>Administração Central</t>
  </si>
  <si>
    <t>Faculdade de Tecnologia de São Paulo</t>
  </si>
  <si>
    <t>Faculdade de Tecnologia José Crespo Gonzales</t>
  </si>
  <si>
    <t>Faculdade de Tecnologia de Americana</t>
  </si>
  <si>
    <t>Faculdade de Tecnologia Rubens Lara</t>
  </si>
  <si>
    <t>Escola Técnica Estadual Polivalente de Americana</t>
  </si>
  <si>
    <t>Escola Técnica Estadual Conselheiro Antonio Prado</t>
  </si>
  <si>
    <t>Escola Técnica Estadual Vasco Antonio Venchiarutti</t>
  </si>
  <si>
    <t>Escola Técnica Estadual João Baptista de Lima Figueiredo</t>
  </si>
  <si>
    <t>Escola Técnica Estadual Lauro Gomes</t>
  </si>
  <si>
    <t>Escola Técnica Estadual Jorge Street</t>
  </si>
  <si>
    <t>Escola Técnica Estadual Professor Camargo Aranha</t>
  </si>
  <si>
    <t>Escola Técnica Estadual Getúlio Vargas</t>
  </si>
  <si>
    <t>Escola Técnica Estadual Júlio de Mesquita</t>
  </si>
  <si>
    <t>Escola Técnica Estadual Presidente Vargas</t>
  </si>
  <si>
    <t>Escola Técnica Estadual Fernando Prestes</t>
  </si>
  <si>
    <t>Escola Técnica Estadual Rubens de Faria e Souza</t>
  </si>
  <si>
    <t>Escola Técnica Estadual de São Paulo</t>
  </si>
  <si>
    <t>Escola Técnica Estadual Doutor Adail Nunes da Silva</t>
  </si>
  <si>
    <t>Faculdade de Tecnologia de Jahu</t>
  </si>
  <si>
    <t>Faculdade de Tecnologia de Ourinhos</t>
  </si>
  <si>
    <t>Faculdade de Tecnologia Taquaritinga</t>
  </si>
  <si>
    <t>Escola Técnica Estadual Albert Einstein</t>
  </si>
  <si>
    <t>Escola Técnica Estadual Prefeito Alberto Feres</t>
  </si>
  <si>
    <t>Escola Técnica Estadual Professor Alcídio de Souza Prado</t>
  </si>
  <si>
    <t>Escola Técnica Estadual Professor Alfredo de Barros Santos</t>
  </si>
  <si>
    <t>Escola Técnica Estadual Amin Jundi</t>
  </si>
  <si>
    <t>Escola Técnica Estadual Sebastiana Augusta de Moraes</t>
  </si>
  <si>
    <t>Escola Técnica Estadual Professora Anna de Oliveira Ferraz</t>
  </si>
  <si>
    <t>Escola Técnica Estadual Antonio de Pádua Cardoso</t>
  </si>
  <si>
    <t>Escola Técnica Estadual Antonio Devisate</t>
  </si>
  <si>
    <t>Escola Técnica Estadual Professor Doutor Antonio Eufrásio de Toledo</t>
  </si>
  <si>
    <t>Escola Técnica Estadual Antônio Junqueira Veiga</t>
  </si>
  <si>
    <t>Escola Técnica Estadual Professor Aprígio Gonzaga</t>
  </si>
  <si>
    <t>Escola Técnica Estadual Aristóteles Ferreira</t>
  </si>
  <si>
    <t>Escola Técnica Estadual Professor Armando Bayeux Silva</t>
  </si>
  <si>
    <t>Escola Técnica Estadual Frei Arnaldo Maria de Itaporanga</t>
  </si>
  <si>
    <t>Escola Técnica Estadual Astor de Mattos Carvalho</t>
  </si>
  <si>
    <t>Escola Técnica Estadual Augusto Tortolero Araújo</t>
  </si>
  <si>
    <t>Escola Técnica Estadual Comendador João Rays</t>
  </si>
  <si>
    <t>Escola Técnica Estadual Professor Basilides de Godoy</t>
  </si>
  <si>
    <t>Escola Técnica Estadual Benedito Storani</t>
  </si>
  <si>
    <t>Escola Técnica Estadual Bento Quirino</t>
  </si>
  <si>
    <t>Escola Técnica Estadual Professor Marcos Uchôas dos Santos Penchel</t>
  </si>
  <si>
    <t>Escola Técnica Estadual Carlos de Campos</t>
  </si>
  <si>
    <t>Escola Técnica Estadual Professor Carmelino Corrêa Junior</t>
  </si>
  <si>
    <t>Escola Técnica Estadual Doutor Carolino da Motta e Silva</t>
  </si>
  <si>
    <t>Escola Técnica Estadual Cônego José Bento</t>
  </si>
  <si>
    <t>Escola Técnica Estadual Doutor Dario Pacheco Pedroso</t>
  </si>
  <si>
    <t>Escola Técnica Estadual Doutor Demétrio Azevedo Junior</t>
  </si>
  <si>
    <t>Escola Técnica Estadual Doutor Domingos Minicucci Filho</t>
  </si>
  <si>
    <t>Escola Técnica Estadual Professora Carmelina Barbosa</t>
  </si>
  <si>
    <t>Escola Técnica Estadual Professor Edson Galvão</t>
  </si>
  <si>
    <t>Escola Técnica Estadual Elias Nechar</t>
  </si>
  <si>
    <t>Escola Técnica Estadual Professor Eudécio Luiz Vicente</t>
  </si>
  <si>
    <t>Escola Técnica Estadual Coronel Fernando Febeliano da Costa</t>
  </si>
  <si>
    <t>Escola Técnica Estadual Professor Francisco Dos Santos</t>
  </si>
  <si>
    <t>Escola Técnica Estadual Deputado Francisco Franco</t>
  </si>
  <si>
    <t>Escola Técnica Estadual Doutor Francisco Nogueira de Lima</t>
  </si>
  <si>
    <t>Escola Técnica Estadual Francisco Garcia</t>
  </si>
  <si>
    <t>Escola Técnica Estadual Guaracy Silveira</t>
  </si>
  <si>
    <t>Escola Técnica Estadual Professora Helcy Moreira Martins Aguiar</t>
  </si>
  <si>
    <t>Escola Técnica Estadual Engenheiro Herval Bellusci</t>
  </si>
  <si>
    <t>Escola Técnica Estadual Professor Horácio Augusto da Silveira</t>
  </si>
  <si>
    <t>Escola Técnica Estadual de Ilha Solteira</t>
  </si>
  <si>
    <t>Escola Técnica Estadual Jacinto Ferreira de Sá</t>
  </si>
  <si>
    <t>Escola Técnica Estadual João Belarmino</t>
  </si>
  <si>
    <t>Escola Técnica Estadual João Gomes de Araújo</t>
  </si>
  <si>
    <t>Escola Técnica Estadual João Jorge Geraissate</t>
  </si>
  <si>
    <t>Escola Técnica Estadual Joaquim Ferreira do Amaral</t>
  </si>
  <si>
    <t>Escola Técnica Estadual Doutor José Coury</t>
  </si>
  <si>
    <t>Escola Técnica Estadual Prefeito José Esteves</t>
  </si>
  <si>
    <t>Escola Técnica Estadual Doutor José Luiz Viana Coutinho</t>
  </si>
  <si>
    <t>Escola Técnica Estadual José Martiniano da Silva</t>
  </si>
  <si>
    <t>Escola Técnica Estadual Padre José Nunes Dias</t>
  </si>
  <si>
    <t>Escola Técnica Estadual José Rocha Mendes</t>
  </si>
  <si>
    <t>Escola Técnica Estadual Professor José Sant´Ana de Castro</t>
  </si>
  <si>
    <t>Escola Técnica Estadual Doutor Júlio Cardoso</t>
  </si>
  <si>
    <t>Escola Técnica Estadual Laurindo Alves Queiroz</t>
  </si>
  <si>
    <t>Escola Técnica Estadual Doutor Luiz César Couto</t>
  </si>
  <si>
    <t>Escola Técnica Estadual Professor Luiz Pires Barbosa</t>
  </si>
  <si>
    <t>Escola Técnica Estadual Machado de Assis</t>
  </si>
  <si>
    <t>Escola Técnica Estadual Manoel Dos Reis Araújo</t>
  </si>
  <si>
    <t>Escola Técnica Estadual Orlando Quagliato</t>
  </si>
  <si>
    <t>Escola Técnica Estadual Martin Luther King</t>
  </si>
  <si>
    <t>Escola Técnica Estadual Martinho Di Ciero</t>
  </si>
  <si>
    <t>Escola Técnica Estadual Professor Matheus Leite de Abreu</t>
  </si>
  <si>
    <t>Escola Técnica Estadual Monsenhor Antônio Magliano</t>
  </si>
  <si>
    <t>Escola Técnica Estadual Engenheiro Agrônomo Narciso de Medeiros</t>
  </si>
  <si>
    <t>Escola Técnica Estadual Professor Urias Ferreira</t>
  </si>
  <si>
    <t>Escola Técnica Estadual Paulino Botelho</t>
  </si>
  <si>
    <t>Escola Técnica Estadual Paulo Guerreiro Franco</t>
  </si>
  <si>
    <t>Escola Técnica Estadual Deputado Paulo Ornellas Carvalho de Barros</t>
  </si>
  <si>
    <t>Escola Técnica Estadual Pedro Badran</t>
  </si>
  <si>
    <t>Escola Técnica Estadual Pedro D'Arcádia Neto</t>
  </si>
  <si>
    <t>Escola Técnica Estadual Pedro Ferreira Alves</t>
  </si>
  <si>
    <t>Escola Técnica Estadual Pedro Leme Brizolla Sobrinho</t>
  </si>
  <si>
    <t>Escola Técnica Estadual Philadelpho Gouvea Netto</t>
  </si>
  <si>
    <t>Escola Técnica Estadual Professor Milton Gazzetti</t>
  </si>
  <si>
    <t>Escola Técnica Estadual Rosa Perrone Scavone</t>
  </si>
  <si>
    <t>Escola Técnica Estadual Sales Gomes</t>
  </si>
  <si>
    <t>Escola Técnica Estadual Dona Sebastiana de Barros</t>
  </si>
  <si>
    <t>Escola Técnica Estadual Sylvio de Mattos Carvalho</t>
  </si>
  <si>
    <t>Escola Técnica Estadual Trajano Camargo</t>
  </si>
  <si>
    <t>Faculdade de Tecnologia Dr. Archimedes Lammoglia</t>
  </si>
  <si>
    <t>Faculdade de Tecnologia Professor João Mod</t>
  </si>
  <si>
    <t>Escola Técnica Estadual Adolpho Berezin</t>
  </si>
  <si>
    <t>Escola Técnica Estadual Coronel Raphael Brandão</t>
  </si>
  <si>
    <t>Faculdade de Tecnologia Doutor Thomaz Novelino</t>
  </si>
  <si>
    <t>Escola Técnica Estadual Deputado Salim Sedeh</t>
  </si>
  <si>
    <t>Faculdade de Tecnologia da Zona Leste</t>
  </si>
  <si>
    <t>Faculdade de Tecnologia de Botucatu</t>
  </si>
  <si>
    <t>Faculdade de Tecnologia de Mauá</t>
  </si>
  <si>
    <t>Faculdade de Tecnologia Deputado Ary Fossen</t>
  </si>
  <si>
    <t>Escola Técnica Estadual de Hortolândia</t>
  </si>
  <si>
    <t>Escola Técnica Estadual de São Roque</t>
  </si>
  <si>
    <t>Escola Técnica Estadual Professor Doutor José Dagnoni</t>
  </si>
  <si>
    <t>Escola Técnica Estadual de Guaianazes</t>
  </si>
  <si>
    <t>Faculdade de Tecnologia Dep. Julio Julinho Marcondes de Moura</t>
  </si>
  <si>
    <t>Faculdade de Tecnologia de Mococa</t>
  </si>
  <si>
    <t>Faculdade de Tecnologia de São José do Rio Preto</t>
  </si>
  <si>
    <t>Escola Técnica Estadual Dona Escolástica Rosa</t>
  </si>
  <si>
    <t>Escola Técnica Estadual Doutor Renato Cordeiro</t>
  </si>
  <si>
    <t>Escola Técnica Estadual Doutor Celso Charuri</t>
  </si>
  <si>
    <t>Escola Técnica Estadual Doutor Geraldo José Rodrigues Alckmin</t>
  </si>
  <si>
    <t>Faculdade de Tecnologia Adib Moises Dib</t>
  </si>
  <si>
    <t>Faculdade de Tecnologia Professor Waldomiro May</t>
  </si>
  <si>
    <t>Escola Técnica Estadual de Mauá</t>
  </si>
  <si>
    <t>Faculdade de Tecnologia de Praia Grande</t>
  </si>
  <si>
    <t>Faculdade de Tecnologia Estudante Rafael Almeida Camarinha</t>
  </si>
  <si>
    <t>Faculdade de Tecnologia Professor Antonio Belizandro Barbosa Rezende</t>
  </si>
  <si>
    <t>Faculdade de Tecnologia Professor Wilson Roberto Ribeiro de Camargo</t>
  </si>
  <si>
    <t>Faculdade de Tecnologia de Pindamonhangaba</t>
  </si>
  <si>
    <t>Escola Técnica Estadual da Zona Sul São Paulo</t>
  </si>
  <si>
    <t>Escola Técnica Estadual Rodrigues de Abreu</t>
  </si>
  <si>
    <t>Escola Técnica Estadual Professor Massuyuki Kawano</t>
  </si>
  <si>
    <t>Faculdade de Tecnologia da Zona Sul São Paulo</t>
  </si>
  <si>
    <t>Escola Técnica Estadual de Fernandópolis</t>
  </si>
  <si>
    <t>Escola Técnica Estadual Tenente Aviador Gustavo Klug</t>
  </si>
  <si>
    <t>Escola Técnica Estadual Professora Terezinha Monteiro dos Santos</t>
  </si>
  <si>
    <t>Escola Técnica Estadual de Ribeirão Pires</t>
  </si>
  <si>
    <t>Escola Técnica Estadual Doutor Emílio Hernandez Aguilar</t>
  </si>
  <si>
    <t>Faculdade de Tecnologia de Carapicuíba</t>
  </si>
  <si>
    <t>Escola Técnica Estadual de Carapicuíba</t>
  </si>
  <si>
    <t>Escola Técnica Estadual Professor Fausto Mazzola</t>
  </si>
  <si>
    <t>Faculdade de Tecnologia Professor Jessen Vidal</t>
  </si>
  <si>
    <t>Escola Técnica Estadual Professor Carmine Biagio Tundisi</t>
  </si>
  <si>
    <t>Escola Técnica Estadual de Lins</t>
  </si>
  <si>
    <t>Escola Técnica Estadual Professor André Bogasian</t>
  </si>
  <si>
    <t>Escola Técnica Estadual de São José do Rio Pardo</t>
  </si>
  <si>
    <t>Escola Técnica Estadual Professor Idio Zucchi</t>
  </si>
  <si>
    <t>Escola Técnica Estadual Alberto Santos Dumont</t>
  </si>
  <si>
    <t>Escola Técnica Estadual de Praia Grande</t>
  </si>
  <si>
    <t>Escola Técnica Estadual Doutora Maria Augusta Saraiva</t>
  </si>
  <si>
    <t>Faculdade de Tecnologia de Itaquaquecetuba</t>
  </si>
  <si>
    <t>Escola Técnica Estadual Professora Nair Luccas Ribeiro</t>
  </si>
  <si>
    <t>Faculdade de Tecnologia de Presidente Prudente</t>
  </si>
  <si>
    <t>Escola Técnica Estadual de Itanhaém</t>
  </si>
  <si>
    <t>Escola Técnica Estadual Parque da Juventude</t>
  </si>
  <si>
    <t>Faculdade de Tecnologia de Santo André</t>
  </si>
  <si>
    <t>Escola Técnica Estadual de Ibitinga</t>
  </si>
  <si>
    <t>Escola Técnica Estadual Waldyr Duron Junior</t>
  </si>
  <si>
    <t>Faculdade de Tecnologia Arthur de Azevedo</t>
  </si>
  <si>
    <t>Escola Técnica Estadual Professor Mário Antonio Verza</t>
  </si>
  <si>
    <t>Escola Técnica Estadual de Araçatuba</t>
  </si>
  <si>
    <t>Escola Técnica Estadual Juscelino Kubitschek de Oliveira</t>
  </si>
  <si>
    <t>Faculdade de Tecnologia de Guarulhos</t>
  </si>
  <si>
    <t>Faculdade de Tecnologia Antonio Russo</t>
  </si>
  <si>
    <t>Escola Técnica Estadual de Itaquera</t>
  </si>
  <si>
    <t>Escola Técnica Estadual de Ferraz de Vasconcelos</t>
  </si>
  <si>
    <t>Faculdade de Tecnologia de Jales</t>
  </si>
  <si>
    <t xml:space="preserve">Escola Técnica Estadual de Sapopemba </t>
  </si>
  <si>
    <t>Faculdade de Tecnologia Nilo de Stéfani</t>
  </si>
  <si>
    <t>Faculdade de Tecnologia de Capão Bonito</t>
  </si>
  <si>
    <t>Faculdade de Tecnologia Deputado Roque Trevisan</t>
  </si>
  <si>
    <t>Faculdade de Tecnologia Deputado Waldyr Alceu Trigo</t>
  </si>
  <si>
    <t xml:space="preserve">Faculdade de Tecnologia Prof. Fernando Amaral de Almeida Prado </t>
  </si>
  <si>
    <t>Faculdade de Tecnologia Dom Amaury Castanho</t>
  </si>
  <si>
    <t>Escola Técnica Estadual de Vargem Grande do Sul</t>
  </si>
  <si>
    <t>Escola Técnica Estadual de Artes</t>
  </si>
  <si>
    <t>Escola Técnica Estadual de Cubatão</t>
  </si>
  <si>
    <t>Faculdade de Tecnologia de Catanduva</t>
  </si>
  <si>
    <t>Faculdade de Tecnologia Jornalista Omair Fagundes de Oliveira</t>
  </si>
  <si>
    <t>Faculdade de Tecnologia de Mogi das Cruzes</t>
  </si>
  <si>
    <t>Escola Técnica Estadual de Vila Formosa</t>
  </si>
  <si>
    <t>Escola Técnica Estadual Tereza Aparecida Cardoso Nunes de Oliveira</t>
  </si>
  <si>
    <t>Escola Técnica Estadual Professora Ermelinda Giannini Teixeira</t>
  </si>
  <si>
    <t>Escola Técnica Estadual de São Sebastião</t>
  </si>
  <si>
    <t>Faculdade de Tecnologia de São Sebastião</t>
  </si>
  <si>
    <t>Escola Técnica Estadual de Suzano</t>
  </si>
  <si>
    <t>Escola Técnica Estadual Gino Rezaghi</t>
  </si>
  <si>
    <t>Faculdade de Tecnologia Professor Antonio Seabra</t>
  </si>
  <si>
    <t>Escola Técnica Estadual Deputado Ary de Camargo Pedroso</t>
  </si>
  <si>
    <t>Escola Técnica Estadual Doutora Ruth Cardoso</t>
  </si>
  <si>
    <t>Escola Técnica Estadual de São José dos Campos</t>
  </si>
  <si>
    <t>Faculdade de Tecnologia de Bauru</t>
  </si>
  <si>
    <t>Escola Técnica Estadual Professor Elias Miguel Júnior</t>
  </si>
  <si>
    <t>Escola Técnica Estadual de Monte Mor</t>
  </si>
  <si>
    <t>Escola Técnica Estadual de Cidade Tiradentes</t>
  </si>
  <si>
    <t>Escola Técnica Estadual Takashi Morita</t>
  </si>
  <si>
    <t>Escola Técnica Estadual de Campo Limpo Paulista</t>
  </si>
  <si>
    <t>Escola Técnica Estadual Professor Jadyr Salles</t>
  </si>
  <si>
    <t>Escola Técnica Estadual de Piedade</t>
  </si>
  <si>
    <t>Faculdade de Tecnologia do Ipiranga</t>
  </si>
  <si>
    <t>Escola Técnica Estadual de Heliópolis</t>
  </si>
  <si>
    <t>Escola Técnica Estadual Euro Albino de Souza</t>
  </si>
  <si>
    <t>Escola Técnica Estadual Professor Adhemar Batista Heméritas</t>
  </si>
  <si>
    <t>Escola Técnica Estadual de Tiquatira</t>
  </si>
  <si>
    <t>Faculdade de Tecnologia Padre Danilo José de Oliveira Ohl</t>
  </si>
  <si>
    <t>Escola Técnica Estadual de Poá</t>
  </si>
  <si>
    <t>Escola Técnica Estadual da Zona Leste</t>
  </si>
  <si>
    <t>Escola Técnica Estadual Professora Marines Teodoro de Freitas Almeida</t>
  </si>
  <si>
    <t>Escola Técnica Estadual de Caraguatatuba</t>
  </si>
  <si>
    <t>Escola Técnica Estadual Angelo Cavalheiro</t>
  </si>
  <si>
    <t>Escola Técnica Estadual Arnaldo Pereira Cheregatti</t>
  </si>
  <si>
    <t>Faculdade de Tecnologia Prefeito Hirant Sanazar</t>
  </si>
  <si>
    <t>Faculdade de Tecnologia Luigi Papaiz</t>
  </si>
  <si>
    <t>Escola Técnica Estadual João Maria Stevanatto</t>
  </si>
  <si>
    <t>Escola Técnica Estadual de Santa Isabel</t>
  </si>
  <si>
    <t>Escola Técnica Estadual Parque Belém</t>
  </si>
  <si>
    <t>Escola Técnica Estadual Jardim Ângela</t>
  </si>
  <si>
    <t>Escola Técnica Estadual de Cotia</t>
  </si>
  <si>
    <t>Escola Técnica Estadual Cepam</t>
  </si>
  <si>
    <t>Escola Técnica Estadual Abdias do Nascimento</t>
  </si>
  <si>
    <t>Escola Técnica Estadual Raposo Tavares</t>
  </si>
  <si>
    <t>Escola Técnica Estadual Gildo Marçal Bezerra Brandão</t>
  </si>
  <si>
    <t>Escola Técnica Estadual São Mateus</t>
  </si>
  <si>
    <t>Escola Técnica Estadual Jaraguá</t>
  </si>
  <si>
    <t>Escola Técnica Estadual Paulistano</t>
  </si>
  <si>
    <t>Escola Técnica Estadual Uirapuru</t>
  </si>
  <si>
    <t>Escola Técnica Estadual de Francisco Morato</t>
  </si>
  <si>
    <t>Escola Técnica Estadual de Olímpia</t>
  </si>
  <si>
    <t>Escola Técnica Estadual Professor José Ignácio Azevedo Filho</t>
  </si>
  <si>
    <t>Escola Técnica Estadual de Nova Odessa</t>
  </si>
  <si>
    <t>Escola Técnica Estadual de Mairinque</t>
  </si>
  <si>
    <t>Escola Técnica Estadual Gustavo Teixeira</t>
  </si>
  <si>
    <t>Escola Técnica Estadual de Santa Rosa do Viterbo</t>
  </si>
  <si>
    <t>Escola Técnica Estadual Irmã Agostina</t>
  </si>
  <si>
    <t>Escola Técnica Estadual de Registro</t>
  </si>
  <si>
    <t>Escola Técnica Estadual Padre Carlos Leôncio da Silva</t>
  </si>
  <si>
    <t>Escola Técnica Estadual de Embu</t>
  </si>
  <si>
    <t>Escola Técnica Estadual Osasco II</t>
  </si>
  <si>
    <t>Escola Técnica Estadual de Itararé</t>
  </si>
  <si>
    <t>Escola Técnica Estadual Cidade do Livro</t>
  </si>
  <si>
    <t>Escola Técnica Estadual de Barueri</t>
  </si>
  <si>
    <t>Escola Técnica Estadual Doutor Nelson Alves Vianna</t>
  </si>
  <si>
    <t>Escola Técnica Estadual Mandaqui</t>
  </si>
  <si>
    <t>Escola Técnica Estadual de Cerquilho</t>
  </si>
  <si>
    <t>Escola Técnica Estadual de Itaquaquecetuba</t>
  </si>
  <si>
    <t>Faculdade de Tecnologia Victor Civita</t>
  </si>
  <si>
    <t>Faculdade de Tecnologia de Taubaté</t>
  </si>
  <si>
    <t>Escola Técnica Estadual Professor Adolpho Arruda Mello</t>
  </si>
  <si>
    <t>Escola Técnica Estadual Jornalista Roberto Marinho</t>
  </si>
  <si>
    <t>Escola Técnica Estadual Professora Doutora Doroti Quiomi Kanashiro Toyohara</t>
  </si>
  <si>
    <t>Escola Técnica Estadual Alcides Cestari</t>
  </si>
  <si>
    <t>Escola Técnica Estadual Bento Carlos Botelho do Amaral</t>
  </si>
  <si>
    <t>Faculdade de Tecnologia de Itaquera - Professor Miguel Reale</t>
  </si>
  <si>
    <t>Faculdade de Tecnologia de Jacareí</t>
  </si>
  <si>
    <t>Faculdade de Tecnologia Shunji Nishimura</t>
  </si>
  <si>
    <t>Escola Técnica Estadual Santa Ifigênia</t>
  </si>
  <si>
    <t>Escola Técnica Estadual Darcy Pereira de Moraes</t>
  </si>
  <si>
    <t>Escola Técnica Estadual Bartolomeu Bueno da Silva - Anhanguera</t>
  </si>
  <si>
    <t>Escola Técnica Estadual de Ibaté</t>
  </si>
  <si>
    <t>Escola Técnica Estadual Armando Pannunzio</t>
  </si>
  <si>
    <t>Faculdade de Tecnologia de São Roque</t>
  </si>
  <si>
    <t>Escola Técnica Estadual de Peruíbe</t>
  </si>
  <si>
    <t>Escola Técnica Estadual de Esportes Curt Walter Otto Baumgart</t>
  </si>
  <si>
    <t>Escola Técnica Estadual Prefeito Braz Paschoalin</t>
  </si>
  <si>
    <t>Faculdade de Tecnologia de São Carlos</t>
  </si>
  <si>
    <t>Faculdade de Tecnologia de Cotia</t>
  </si>
  <si>
    <t>Escola Técnica Estadual de Mairiporã</t>
  </si>
  <si>
    <t>Faculdade de Tecnologia SEBRAE</t>
  </si>
  <si>
    <t>Escola Técnica Estadual SEBRAE</t>
  </si>
  <si>
    <t>Escola Técnica Estadual Professora Luzia Maria Machado</t>
  </si>
  <si>
    <t>Faculdade de Tecnologia de Assis</t>
  </si>
  <si>
    <t>Faculdade de Tecnologia de Campinas</t>
  </si>
  <si>
    <t>Escola Técnica Estadual Santa Fé do Sul</t>
  </si>
  <si>
    <t>Faculdade de Tecnologia Ogari de Castro Pacheco</t>
  </si>
  <si>
    <t>Escola Técnica Estadual de Caieiras</t>
  </si>
  <si>
    <t>Faculdade de Tecnologia Jorge Caram Sabbag</t>
  </si>
  <si>
    <t>Escola Técnica Estadual de Apiaí</t>
  </si>
  <si>
    <t>Escola Técnica Estadual de Rio Grande da Serra</t>
  </si>
  <si>
    <t>Faculdade de Tecnologia de Santana de Parnaíba</t>
  </si>
  <si>
    <t>Faculdade de Tecnologia de Ribeirão Preto</t>
  </si>
  <si>
    <t>Afastamento pela Deliberação CEETEPS 4/97</t>
  </si>
  <si>
    <t>Afastamento pelo Decreto 61.112/2015</t>
  </si>
  <si>
    <t>RG:</t>
  </si>
  <si>
    <t>SOLICITAÇÃO DE PRORROGAÇÃO DE CONTRATO</t>
  </si>
  <si>
    <t>São Paulo,</t>
  </si>
  <si>
    <t>Janeiro</t>
  </si>
  <si>
    <t>Fevereiro</t>
  </si>
  <si>
    <t>Março</t>
  </si>
  <si>
    <t>Abril</t>
  </si>
  <si>
    <t>Maio</t>
  </si>
  <si>
    <t>Julho</t>
  </si>
  <si>
    <t>Agosto</t>
  </si>
  <si>
    <t>Setembro</t>
  </si>
  <si>
    <t>Outubro</t>
  </si>
  <si>
    <t>Novembro</t>
  </si>
  <si>
    <t>Dezembro</t>
  </si>
  <si>
    <t>Unidade de Recursos Humanos</t>
  </si>
  <si>
    <t>Departamento de Gestão Estratégica e Funcional</t>
  </si>
  <si>
    <t xml:space="preserve"> Assunto:</t>
  </si>
  <si>
    <t xml:space="preserve"> Interessado (a):</t>
  </si>
  <si>
    <t>.</t>
  </si>
  <si>
    <t>Ilza Mary do Nascimento</t>
  </si>
  <si>
    <t>Lucas da Costa Menezes</t>
  </si>
  <si>
    <t>Rosana Almeida da Silva Aleixo de Araujo</t>
  </si>
  <si>
    <t>Diretor de Serviço</t>
  </si>
  <si>
    <t>Edilson da Silva</t>
  </si>
  <si>
    <t>Hudemberg Ferraz de Sousa</t>
  </si>
  <si>
    <t>De acordo.</t>
  </si>
  <si>
    <t>Encaminhe-se à consideração superior.</t>
  </si>
  <si>
    <t xml:space="preserve">Ogali Fukushima </t>
  </si>
  <si>
    <t>Livres</t>
  </si>
  <si>
    <t>Núcleo de Controle Funcional</t>
  </si>
  <si>
    <t>em Substituição</t>
  </si>
  <si>
    <t xml:space="preserve">A Direção da </t>
  </si>
  <si>
    <t>Junho</t>
  </si>
  <si>
    <t>/</t>
  </si>
  <si>
    <t>AS INFORMAÇÕES ABAIXO SERÃO PREENCHIDAS PELO NÚCLEO DE CONTROLE FUNCIONAL</t>
  </si>
  <si>
    <t>RESPONSAVEL PELA INFORMAÇÃO</t>
  </si>
  <si>
    <t>Nome e Assinatura do Diretor da Unidade</t>
  </si>
  <si>
    <t>NOME DO PROFESSOR:</t>
  </si>
  <si>
    <t>Processo Seletivo Simplificado</t>
  </si>
  <si>
    <t>pelo prazo de</t>
  </si>
  <si>
    <t>PRORROGADO ATÉ</t>
  </si>
  <si>
    <t>QUANTIDADE DE DIAS, ESTÁ EXCEDENDO ?</t>
  </si>
  <si>
    <t>inciso</t>
  </si>
  <si>
    <t>prazo</t>
  </si>
  <si>
    <t>,</t>
  </si>
  <si>
    <t xml:space="preserve">Data:      /      /            </t>
  </si>
  <si>
    <t>Atualmente o(a) Interessado(a) leciona a(s) seguinte(s) disciplina(s):</t>
  </si>
  <si>
    <t>Matrícula:</t>
  </si>
  <si>
    <t>A justificativa apresentada para a prorrogação, decorre do fato</t>
  </si>
  <si>
    <t xml:space="preserve">Alertamos que, conforme o artigo 451 da Consolidação das Leis do Trabalho (CLT), um contrato de trabalho por prazo determinado só pode ser prorrogado uma única vez, não podendo ultrapassar o limite temporal disposto no artigo 445 da CLT de 2 (dois) anos. </t>
  </si>
  <si>
    <t xml:space="preserve">A Unidade de Ensino deverá providenciar: </t>
  </si>
  <si>
    <t>Unidade:</t>
  </si>
  <si>
    <t>* O registro na CTPS da prorrogação nas Anotações Gerais e assinatura, seguindo o modelo do anexo 35C do Capítulo II do Manual de Recursos Humanos;</t>
  </si>
  <si>
    <t xml:space="preserve">* Anexar toda documentação encaminhada para análise desta prorrogação, como também a Informação deste departamento no processo de admissão (prontuário) do(a) docente; </t>
  </si>
  <si>
    <t>* Elaborar o Termo de Alteração de Contrato de Trabalho utilizando o anexo 8C do Capítulo II do referido Manual, em duas vias que deverão ser assinadas pelo Diretor da Unidade e pelo(a) docente, juntar uma via no mesmo processo e entregar outra ao(a) servidor(a).</t>
  </si>
  <si>
    <t>Diretora de Departamento</t>
  </si>
  <si>
    <t>de</t>
  </si>
  <si>
    <t>, solicita a prorrogação contratual do(a) interessado(a) em epígrafe.</t>
  </si>
  <si>
    <t>Designação para Coordenação</t>
  </si>
  <si>
    <t>Escola Técnica Estadual Itaquera II</t>
  </si>
  <si>
    <t>Faculdade de Tecnologia de Itatiba</t>
  </si>
  <si>
    <t>DATA DE ELABORAÇÃO DA INFORMAÇÃO</t>
  </si>
  <si>
    <t>NOME:</t>
  </si>
  <si>
    <t>MATRÍCULA:</t>
  </si>
  <si>
    <t>DATA DE ADMISSÃO:</t>
  </si>
  <si>
    <t>DISCIPLINA(S) QUE O PROFESSOR FOI CONTRATADO:</t>
  </si>
  <si>
    <t>LIVRES/EM SUBSTITUIÇÃO:</t>
  </si>
  <si>
    <t>MOTIVO QUE ORIGINOU A CONTRATAÇÃO:</t>
  </si>
  <si>
    <t>QUANTIDADE DE AULAS NO MOMENTO DA ADMISSÃO:</t>
  </si>
  <si>
    <t>Solicito a Prorrogação Contratual, ciente que estou obedecendo os critérios do Artigo 445 da CLT, conforme as informações acima.</t>
  </si>
  <si>
    <t>Sim</t>
  </si>
  <si>
    <t>Não</t>
  </si>
  <si>
    <t>INFORME TODAS AS DISCIPLINAS QUE O SERVIDOR LECIONA ATUALMENTE:</t>
  </si>
  <si>
    <t>foi admitido(a) em</t>
  </si>
  <si>
    <t>PRAZO MINÍNO - EXCEPCIONALIDADE</t>
  </si>
  <si>
    <t>SIM</t>
  </si>
  <si>
    <t>CARGO</t>
  </si>
  <si>
    <t>DATA DE ADMISSÃO</t>
  </si>
  <si>
    <t>São Paulo, ______/______/</t>
  </si>
  <si>
    <t>São Paulo, ______/_______/</t>
  </si>
  <si>
    <t>Escola Técnica Estadual João Elias Margutti</t>
  </si>
  <si>
    <t>Faculdade de Tecnologia de Araraquara</t>
  </si>
  <si>
    <t>Escola Técnica Estadual de Porto Feliz</t>
  </si>
  <si>
    <t>Faculdade de Tecnologia de Araras</t>
  </si>
  <si>
    <t>, sendo esta(s) aula(s)</t>
  </si>
  <si>
    <t>tipo</t>
  </si>
  <si>
    <t>abertura</t>
  </si>
  <si>
    <t>total</t>
  </si>
  <si>
    <t>artigo 11</t>
  </si>
  <si>
    <t>livres</t>
  </si>
  <si>
    <t>ITEM A - DADOS DA ADMISSÃO</t>
  </si>
  <si>
    <t>ITEM C - DADOS DA DISCIPLINA(S) LECIONADA(S) ATUALMENTE</t>
  </si>
  <si>
    <t>ITEM B - DADOS DO PROCESSO SELETIVO E DO CONCURSO PÚBLICO DA DISCIPLINA QUE REGULARIZA UMA TENTATIVA DE NOVA ADMISSÃO</t>
  </si>
  <si>
    <t xml:space="preserve"> para ministrar a(s) disciplina(s)</t>
  </si>
  <si>
    <r>
      <rPr>
        <b/>
        <sz val="14"/>
        <color theme="1"/>
        <rFont val="Calibri"/>
        <family val="2"/>
        <scheme val="minor"/>
      </rPr>
      <t>&lt;&lt;&lt;</t>
    </r>
    <r>
      <rPr>
        <sz val="14"/>
        <color theme="1"/>
        <rFont val="Calibri"/>
        <family val="2"/>
        <scheme val="minor"/>
      </rPr>
      <t xml:space="preserve"> Quanto for uma contratação mediante Artigo 11 ou Emergencial que não efetuou alteração de seu contrato (Irá Preencher)</t>
    </r>
  </si>
  <si>
    <t>* Salientamos que a Unidade de Ensino deve efetuar no decorrer deste novo prazo contratual, a abertura de outro(s) Processo(s) Seletivo(s)/Concurso(s) Público(s) na tentativa de minimizar ao máximo o tempo desta contratação em caráter esporádico.</t>
  </si>
  <si>
    <t>MEDIANTE</t>
  </si>
  <si>
    <t>Memorando:</t>
  </si>
  <si>
    <t>Protocolo SP Doc:</t>
  </si>
  <si>
    <t>NÚMERO DO MEMORANDO:</t>
  </si>
  <si>
    <t>PROTOCOLO SP DOC:</t>
  </si>
  <si>
    <t>André da Silva Rando</t>
  </si>
  <si>
    <t>Vicente Mellone Júnior</t>
  </si>
  <si>
    <t>Assessor Administrativo</t>
  </si>
  <si>
    <t>Assessor Técnico Administrativo I</t>
  </si>
  <si>
    <t>Karine da Silva Andrade</t>
  </si>
  <si>
    <t>Matheus Rezende Moreno</t>
  </si>
  <si>
    <t>Victória Santos Carvalho</t>
  </si>
  <si>
    <t>N° DO EDITAL DE ABERTURA DO PROCESSO SELETIVO:</t>
  </si>
  <si>
    <t>N° DO PROCESSO DO PROCESSO SELETIVO:</t>
  </si>
  <si>
    <t xml:space="preserve">Afastamento para desenvolver Projeto </t>
  </si>
  <si>
    <t>Afastamentos para RJI</t>
  </si>
  <si>
    <t>Auxílio-Doença</t>
  </si>
  <si>
    <t xml:space="preserve">Desincompatibilização </t>
  </si>
  <si>
    <t>TITULAR PELA AULAS:</t>
  </si>
  <si>
    <t xml:space="preserve">Licença Gestante </t>
  </si>
  <si>
    <t xml:space="preserve">Recondução para Coordenação </t>
  </si>
  <si>
    <t xml:space="preserve">Redução Voluntária </t>
  </si>
  <si>
    <t xml:space="preserve">Rescisão Contratual </t>
  </si>
  <si>
    <t xml:space="preserve">Criação de Classe Descentralizada </t>
  </si>
  <si>
    <t>inicialmente contratado(a) pelo Edital de Abertura nº</t>
  </si>
  <si>
    <t xml:space="preserve"> Processo nº</t>
  </si>
  <si>
    <t xml:space="preserve">Reabilitação Administrativa </t>
  </si>
  <si>
    <t>Mandato Eletivo</t>
  </si>
  <si>
    <t xml:space="preserve">Licença para Tratar de Interesses Particulares </t>
  </si>
  <si>
    <t xml:space="preserve">Afastamento para Prestar Serviço em Outro Órgão </t>
  </si>
  <si>
    <t xml:space="preserve">Afastamento para Exercer Emprego em Confiança </t>
  </si>
  <si>
    <t xml:space="preserve">Descrição sobre a situação do Servidor para a sua Prorrogação </t>
  </si>
  <si>
    <t>criação de cursos</t>
  </si>
  <si>
    <t>Aulas Remanescentes de Atribuição</t>
  </si>
  <si>
    <t>Divisão de Turmas</t>
  </si>
  <si>
    <t/>
  </si>
  <si>
    <t>Faculdade de Tecnologia de Adamantina</t>
  </si>
  <si>
    <t>Faculdade de Tecnologia de Ferraz de Vasconcelos</t>
  </si>
  <si>
    <t>Escola Técnica Estadual de Taboão da Serra</t>
  </si>
  <si>
    <t>Faculdade de Tecnologia Giuliano Cecchettini</t>
  </si>
  <si>
    <t xml:space="preserve"> Escola Técnica Estadual de Guarulhos</t>
  </si>
  <si>
    <t>Faculdade de Tecnologia de Sumaré</t>
  </si>
  <si>
    <t>Faculdade de Tecnologia Luiz Marchesan</t>
  </si>
  <si>
    <t>Faculdade de Tecnologia Barretos</t>
  </si>
  <si>
    <t>Escola Técnica Estadual de Itapevi</t>
  </si>
  <si>
    <t>Faculdade de Tecnologia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</si>
</sst>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3"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Calibri"/>
      <family val="2"/>
      <scheme val="minor"/>
    </font>
    <font>
      <b/>
      <i/>
      <sz val="11"/>
      <color theme="1"/>
      <name val="Calibri"/>
      <family val="2"/>
      <scheme val="minor"/>
    </font>
    <font>
      <b/>
      <i/>
      <sz val="11"/>
      <name val="Calibri"/>
      <family val="2"/>
      <scheme val="minor"/>
    </font>
    <font>
      <sz val="8"/>
      <color theme="1"/>
      <name val="Arial"/>
      <family val="2"/>
    </font>
    <font>
      <sz val="9"/>
      <color theme="1"/>
      <name val="Calibri"/>
      <family val="2"/>
      <scheme val="minor"/>
    </font>
    <font>
      <sz val="9"/>
      <color theme="9" tint="-0.249977111117893"/>
      <name val="Calibri"/>
      <family val="2"/>
      <scheme val="minor"/>
    </font>
    <font>
      <b/>
      <sz val="11"/>
      <color theme="1"/>
      <name val="Calibri"/>
      <family val="2"/>
      <scheme val="minor"/>
    </font>
    <font>
      <b/>
      <sz val="10"/>
      <color theme="1"/>
      <name val="Calibri"/>
      <family val="2"/>
      <scheme val="minor"/>
    </font>
    <font>
      <sz val="10"/>
      <color indexed="8"/>
      <name val="Arial"/>
      <family val="2"/>
    </font>
    <font>
      <sz val="11"/>
      <color indexed="8"/>
      <name val="Calibri"/>
      <family val="2"/>
    </font>
    <font>
      <sz val="12"/>
      <color theme="1"/>
      <name val="Calibri"/>
      <family val="2"/>
      <scheme val="minor"/>
    </font>
    <font>
      <sz val="10"/>
      <color theme="1"/>
      <name val="Arial"/>
      <family val="2"/>
    </font>
    <font>
      <b/>
      <sz val="16"/>
      <color theme="9" tint="-0.249977111117893"/>
      <name val="Calibri"/>
      <family val="2"/>
      <scheme val="minor"/>
    </font>
    <font>
      <b/>
      <sz val="20"/>
      <color theme="9" tint="-0.249977111117893"/>
      <name val="Calibri"/>
      <family val="2"/>
      <scheme val="minor"/>
    </font>
    <font>
      <sz val="8"/>
      <color theme="1"/>
      <name val="Calibri"/>
      <family val="2"/>
      <scheme val="minor"/>
    </font>
    <font>
      <sz val="10"/>
      <name val="Calibri"/>
      <family val="2"/>
      <scheme val="minor"/>
    </font>
    <font>
      <sz val="10"/>
      <color theme="1" tint="4.9989318521683403E-2"/>
      <name val="Calibri"/>
      <family val="2"/>
      <scheme val="minor"/>
    </font>
    <font>
      <sz val="14"/>
      <color theme="1"/>
      <name val="Calibri"/>
      <family val="2"/>
      <scheme val="minor"/>
    </font>
    <font>
      <sz val="11"/>
      <color theme="0"/>
      <name val="Calibri"/>
      <family val="2"/>
      <scheme val="minor"/>
    </font>
    <font>
      <b/>
      <i/>
      <sz val="11"/>
      <color theme="0"/>
      <name val="Calibri"/>
      <family val="2"/>
      <scheme val="minor"/>
    </font>
    <font>
      <sz val="9"/>
      <color theme="0"/>
      <name val="Calibri"/>
      <family val="2"/>
      <scheme val="minor"/>
    </font>
    <font>
      <b/>
      <sz val="10"/>
      <color theme="0"/>
      <name val="Calibri"/>
      <family val="2"/>
      <scheme val="minor"/>
    </font>
    <font>
      <sz val="10"/>
      <color theme="0"/>
      <name val="Calibri"/>
      <family val="2"/>
      <scheme val="minor"/>
    </font>
    <font>
      <sz val="10"/>
      <color rgb="FFFF0000"/>
      <name val="Calibri"/>
      <family val="2"/>
      <scheme val="minor"/>
    </font>
    <font>
      <b/>
      <sz val="11"/>
      <color theme="0"/>
      <name val="Calibri"/>
      <family val="2"/>
      <scheme val="minor"/>
    </font>
    <font>
      <b/>
      <sz val="22"/>
      <color theme="0"/>
      <name val="Narkisim"/>
      <family val="2"/>
      <charset val="177"/>
    </font>
    <font>
      <b/>
      <sz val="14"/>
      <color theme="1"/>
      <name val="Calibri"/>
      <family val="2"/>
      <scheme val="minor"/>
    </font>
    <font>
      <b/>
      <sz val="12"/>
      <color theme="0"/>
      <name val="Calibri"/>
      <family val="2"/>
      <scheme val="minor"/>
    </font>
    <font>
      <sz val="12"/>
      <color theme="0"/>
      <name val="Calibri"/>
      <family val="2"/>
      <scheme val="minor"/>
    </font>
  </fonts>
  <fills count="22">
    <fill>
      <patternFill patternType="none"/>
    </fill>
    <fill>
      <patternFill patternType="gray125"/>
    </fill>
    <fill>
      <patternFill patternType="solid">
        <fgColor rgb="FFFFFFCC"/>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indexed="22"/>
        <bgColor indexed="0"/>
      </patternFill>
    </fill>
    <fill>
      <patternFill patternType="solid">
        <fgColor theme="6"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2" tint="-0.749992370372631"/>
        <bgColor indexed="64"/>
      </patternFill>
    </fill>
    <fill>
      <patternFill patternType="solid">
        <fgColor rgb="FF00B0F0"/>
        <bgColor indexed="64"/>
      </patternFill>
    </fill>
  </fills>
  <borders count="4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hair">
        <color theme="9" tint="-0.249977111117893"/>
      </left>
      <right/>
      <top style="thin">
        <color indexed="64"/>
      </top>
      <bottom style="thin">
        <color indexed="64"/>
      </bottom>
      <diagonal/>
    </border>
    <border>
      <left/>
      <right/>
      <top style="thin">
        <color indexed="64"/>
      </top>
      <bottom style="thin">
        <color indexed="64"/>
      </bottom>
      <diagonal/>
    </border>
    <border>
      <left/>
      <right style="hair">
        <color theme="9" tint="-0.249977111117893"/>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thin">
        <color theme="1"/>
      </bottom>
      <diagonal/>
    </border>
    <border>
      <left style="thin">
        <color indexed="64"/>
      </left>
      <right style="thin">
        <color indexed="64"/>
      </right>
      <top/>
      <bottom/>
      <diagonal/>
    </border>
    <border>
      <left/>
      <right style="thin">
        <color indexed="64"/>
      </right>
      <top/>
      <bottom style="thin">
        <color indexed="64"/>
      </bottom>
      <diagonal/>
    </border>
    <border>
      <left/>
      <right style="thin">
        <color theme="1"/>
      </right>
      <top style="thin">
        <color indexed="64"/>
      </top>
      <bottom/>
      <diagonal/>
    </border>
    <border>
      <left style="thin">
        <color theme="1"/>
      </left>
      <right/>
      <top style="thin">
        <color indexed="64"/>
      </top>
      <bottom/>
      <diagonal/>
    </border>
    <border>
      <left/>
      <right style="thin">
        <color indexed="64"/>
      </right>
      <top/>
      <bottom style="thin">
        <color theme="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hair">
        <color theme="9" tint="-0.249977111117893"/>
      </left>
      <right style="hair">
        <color theme="9" tint="-0.249977111117893"/>
      </right>
      <top style="hair">
        <color theme="9" tint="-0.249977111117893"/>
      </top>
      <bottom style="hair">
        <color theme="9" tint="-0.249977111117893"/>
      </bottom>
      <diagonal/>
    </border>
    <border>
      <left style="thin">
        <color indexed="64"/>
      </left>
      <right style="thin">
        <color indexed="64"/>
      </right>
      <top/>
      <bottom style="thin">
        <color indexed="64"/>
      </bottom>
      <diagonal/>
    </border>
    <border>
      <left/>
      <right/>
      <top style="thin">
        <color theme="1"/>
      </top>
      <bottom style="thin">
        <color indexed="64"/>
      </bottom>
      <diagonal/>
    </border>
    <border>
      <left style="thin">
        <color indexed="64"/>
      </left>
      <right style="hair">
        <color theme="9" tint="-0.249977111117893"/>
      </right>
      <top style="thin">
        <color indexed="64"/>
      </top>
      <bottom style="thin">
        <color indexed="64"/>
      </bottom>
      <diagonal/>
    </border>
    <border>
      <left style="hair">
        <color theme="9" tint="-0.249977111117893"/>
      </left>
      <right style="thin">
        <color indexed="64"/>
      </right>
      <top style="thin">
        <color indexed="64"/>
      </top>
      <bottom style="thin">
        <color indexed="64"/>
      </bottom>
      <diagonal/>
    </border>
    <border>
      <left style="dashDotDot">
        <color theme="9" tint="-0.249977111117893"/>
      </left>
      <right/>
      <top/>
      <bottom/>
      <diagonal/>
    </border>
    <border>
      <left style="dashDotDot">
        <color theme="9" tint="-0.249977111117893"/>
      </left>
      <right style="dashDotDot">
        <color theme="9" tint="-0.249977111117893"/>
      </right>
      <top style="dashDotDot">
        <color theme="9" tint="-0.249977111117893"/>
      </top>
      <bottom style="dashDotDot">
        <color theme="9" tint="-0.249977111117893"/>
      </bottom>
      <diagonal/>
    </border>
    <border>
      <left/>
      <right/>
      <top style="dashDotDot">
        <color theme="9" tint="-0.249977111117893"/>
      </top>
      <bottom/>
      <diagonal/>
    </border>
    <border>
      <left/>
      <right style="dashDotDot">
        <color theme="9" tint="-0.249977111117893"/>
      </right>
      <top/>
      <bottom/>
      <diagonal/>
    </border>
    <border>
      <left style="dashDotDot">
        <color theme="9" tint="-0.249977111117893"/>
      </left>
      <right/>
      <top/>
      <bottom style="dashDotDot">
        <color theme="9" tint="-0.249977111117893"/>
      </bottom>
      <diagonal/>
    </border>
    <border>
      <left/>
      <right/>
      <top/>
      <bottom style="dashDotDot">
        <color theme="9" tint="-0.249977111117893"/>
      </bottom>
      <diagonal/>
    </border>
    <border>
      <left/>
      <right style="dashDotDot">
        <color theme="9" tint="-0.249977111117893"/>
      </right>
      <top/>
      <bottom style="dashDotDot">
        <color theme="9" tint="-0.249977111117893"/>
      </bottom>
      <diagonal/>
    </border>
    <border>
      <left style="hair">
        <color theme="9" tint="-0.249977111117893"/>
      </left>
      <right/>
      <top/>
      <bottom style="thin">
        <color indexed="64"/>
      </bottom>
      <diagonal/>
    </border>
    <border>
      <left style="dashDot">
        <color theme="9" tint="-0.249977111117893"/>
      </left>
      <right/>
      <top/>
      <bottom/>
      <diagonal/>
    </border>
  </borders>
  <cellStyleXfs count="5">
    <xf numFmtId="0" fontId="0" fillId="0" borderId="0"/>
    <xf numFmtId="0" fontId="1" fillId="2" borderId="1" applyNumberFormat="0" applyFont="0" applyAlignment="0" applyProtection="0"/>
    <xf numFmtId="0" fontId="3" fillId="0" borderId="0"/>
    <xf numFmtId="0" fontId="12" fillId="0" borderId="0"/>
    <xf numFmtId="43" fontId="1" fillId="0" borderId="0" applyFont="0" applyFill="0" applyBorder="0" applyAlignment="0" applyProtection="0"/>
  </cellStyleXfs>
  <cellXfs count="183">
    <xf numFmtId="0" fontId="0" fillId="0" borderId="0" xfId="0"/>
    <xf numFmtId="0" fontId="2" fillId="3" borderId="2" xfId="0" applyFont="1" applyFill="1" applyBorder="1" applyAlignment="1" applyProtection="1">
      <alignment horizontal="center" vertical="center"/>
      <protection hidden="1"/>
    </xf>
    <xf numFmtId="0" fontId="0" fillId="0" borderId="0" xfId="0" applyProtection="1">
      <protection hidden="1"/>
    </xf>
    <xf numFmtId="0" fontId="3" fillId="0" borderId="2" xfId="0" applyFont="1" applyBorder="1" applyAlignment="1" applyProtection="1">
      <alignment horizontal="center" vertical="center"/>
      <protection hidden="1"/>
    </xf>
    <xf numFmtId="0" fontId="0" fillId="0" borderId="0" xfId="0" applyAlignment="1">
      <alignment vertical="center"/>
    </xf>
    <xf numFmtId="0" fontId="7" fillId="0" borderId="0" xfId="0" applyFont="1" applyAlignment="1" applyProtection="1">
      <alignment vertical="center" wrapText="1"/>
      <protection hidden="1"/>
    </xf>
    <xf numFmtId="0" fontId="0" fillId="0" borderId="0" xfId="0" applyAlignment="1">
      <alignment horizontal="center" vertical="justify"/>
    </xf>
    <xf numFmtId="0" fontId="8" fillId="0" borderId="0" xfId="0" applyFont="1"/>
    <xf numFmtId="0" fontId="8" fillId="0" borderId="2" xfId="0" applyFont="1" applyBorder="1"/>
    <xf numFmtId="0" fontId="0" fillId="0" borderId="2" xfId="0" applyBorder="1"/>
    <xf numFmtId="0" fontId="9" fillId="5" borderId="0" xfId="0" applyFont="1" applyFill="1" applyAlignment="1" applyProtection="1">
      <alignment vertical="center" wrapText="1"/>
      <protection hidden="1"/>
    </xf>
    <xf numFmtId="14" fontId="0" fillId="0" borderId="0" xfId="0" applyNumberFormat="1"/>
    <xf numFmtId="164" fontId="0" fillId="0" borderId="0" xfId="0" applyNumberFormat="1"/>
    <xf numFmtId="0" fontId="10" fillId="0" borderId="0" xfId="0" applyFont="1"/>
    <xf numFmtId="0" fontId="13" fillId="8" borderId="25" xfId="3" applyFont="1" applyFill="1" applyBorder="1" applyAlignment="1">
      <alignment horizontal="center"/>
    </xf>
    <xf numFmtId="0" fontId="13" fillId="0" borderId="26" xfId="3" applyFont="1" applyBorder="1" applyAlignment="1">
      <alignment wrapText="1"/>
    </xf>
    <xf numFmtId="0" fontId="13" fillId="5" borderId="26" xfId="3" applyFont="1" applyFill="1" applyBorder="1" applyAlignment="1">
      <alignment wrapText="1"/>
    </xf>
    <xf numFmtId="0" fontId="14" fillId="0" borderId="0" xfId="0" applyFont="1"/>
    <xf numFmtId="0" fontId="0" fillId="0" borderId="16" xfId="0" applyBorder="1"/>
    <xf numFmtId="0" fontId="0" fillId="0" borderId="16" xfId="0" applyBorder="1" applyAlignment="1">
      <alignment horizontal="center" vertical="justify"/>
    </xf>
    <xf numFmtId="0" fontId="0" fillId="0" borderId="27" xfId="0" applyBorder="1"/>
    <xf numFmtId="0" fontId="8" fillId="5" borderId="0" xfId="0" applyFont="1" applyFill="1"/>
    <xf numFmtId="0" fontId="0" fillId="5" borderId="0" xfId="0" applyFill="1"/>
    <xf numFmtId="0" fontId="18" fillId="0" borderId="0" xfId="0" applyFont="1" applyAlignment="1">
      <alignment horizontal="center"/>
    </xf>
    <xf numFmtId="0" fontId="0" fillId="0" borderId="10" xfId="0" applyBorder="1"/>
    <xf numFmtId="0" fontId="0" fillId="9" borderId="0" xfId="0" applyFill="1"/>
    <xf numFmtId="0" fontId="0" fillId="13" borderId="0" xfId="0" applyFill="1"/>
    <xf numFmtId="0" fontId="0" fillId="14" borderId="0" xfId="0" applyFill="1"/>
    <xf numFmtId="0" fontId="0" fillId="7" borderId="0" xfId="0" applyFill="1"/>
    <xf numFmtId="14" fontId="0" fillId="7" borderId="0" xfId="0" applyNumberFormat="1" applyFill="1"/>
    <xf numFmtId="14" fontId="0" fillId="9" borderId="0" xfId="0" applyNumberFormat="1" applyFill="1"/>
    <xf numFmtId="164" fontId="0" fillId="9" borderId="0" xfId="0" applyNumberFormat="1" applyFill="1"/>
    <xf numFmtId="14" fontId="0" fillId="5" borderId="0" xfId="0" applyNumberFormat="1" applyFill="1"/>
    <xf numFmtId="0" fontId="0" fillId="15" borderId="28" xfId="0" applyFill="1" applyBorder="1"/>
    <xf numFmtId="0" fontId="0" fillId="15" borderId="0" xfId="0" applyFill="1"/>
    <xf numFmtId="0" fontId="0" fillId="15" borderId="12" xfId="0" applyFill="1" applyBorder="1"/>
    <xf numFmtId="0" fontId="21" fillId="0" borderId="0" xfId="0" applyFont="1"/>
    <xf numFmtId="14" fontId="21" fillId="0" borderId="0" xfId="0" applyNumberFormat="1" applyFont="1"/>
    <xf numFmtId="0" fontId="21" fillId="0" borderId="0" xfId="0" applyFont="1" applyAlignment="1">
      <alignment vertical="center" wrapText="1"/>
    </xf>
    <xf numFmtId="0" fontId="21" fillId="0" borderId="0" xfId="0" applyFont="1" applyAlignment="1">
      <alignment horizontal="justify" vertical="center" wrapText="1"/>
    </xf>
    <xf numFmtId="0" fontId="21" fillId="0" borderId="0" xfId="0" applyFont="1" applyAlignment="1">
      <alignment horizontal="center" vertical="center"/>
    </xf>
    <xf numFmtId="0" fontId="21" fillId="0" borderId="0" xfId="0" applyFont="1" applyAlignment="1">
      <alignment vertical="top"/>
    </xf>
    <xf numFmtId="14" fontId="19" fillId="17" borderId="0" xfId="0" applyNumberFormat="1" applyFont="1" applyFill="1" applyAlignment="1">
      <alignment vertical="center"/>
    </xf>
    <xf numFmtId="0" fontId="4" fillId="17" borderId="0" xfId="0" applyFont="1" applyFill="1" applyAlignment="1">
      <alignment vertical="center"/>
    </xf>
    <xf numFmtId="0" fontId="10" fillId="9" borderId="0" xfId="0" applyFont="1" applyFill="1"/>
    <xf numFmtId="0" fontId="10" fillId="5" borderId="0" xfId="0" applyFont="1" applyFill="1"/>
    <xf numFmtId="0" fontId="21" fillId="0" borderId="0" xfId="0" applyFont="1" applyAlignment="1">
      <alignment horizontal="center"/>
    </xf>
    <xf numFmtId="0" fontId="0" fillId="11" borderId="0" xfId="0" applyFill="1"/>
    <xf numFmtId="0" fontId="0" fillId="10" borderId="0" xfId="0" applyFill="1"/>
    <xf numFmtId="0" fontId="0" fillId="0" borderId="0" xfId="0" applyAlignment="1">
      <alignment horizontal="center" vertical="center"/>
    </xf>
    <xf numFmtId="0" fontId="0" fillId="0" borderId="3" xfId="0" applyBorder="1"/>
    <xf numFmtId="14" fontId="0" fillId="11" borderId="0" xfId="0" applyNumberFormat="1" applyFill="1"/>
    <xf numFmtId="0" fontId="0" fillId="17" borderId="0" xfId="0" applyFill="1"/>
    <xf numFmtId="0" fontId="0" fillId="0" borderId="2" xfId="0" applyBorder="1" applyAlignment="1" applyProtection="1">
      <alignment horizontal="center"/>
      <protection hidden="1"/>
    </xf>
    <xf numFmtId="14" fontId="24" fillId="5" borderId="0" xfId="0" applyNumberFormat="1" applyFont="1" applyFill="1" applyAlignment="1" applyProtection="1">
      <alignment vertical="center" wrapText="1"/>
      <protection hidden="1"/>
    </xf>
    <xf numFmtId="0" fontId="26" fillId="5" borderId="0" xfId="0" applyFont="1" applyFill="1" applyAlignment="1" applyProtection="1">
      <alignment vertical="center"/>
      <protection locked="0"/>
    </xf>
    <xf numFmtId="0" fontId="22" fillId="5" borderId="0" xfId="0" applyFont="1" applyFill="1"/>
    <xf numFmtId="0" fontId="0" fillId="5" borderId="0" xfId="0" applyFill="1" applyAlignment="1">
      <alignment horizontal="center"/>
    </xf>
    <xf numFmtId="0" fontId="24" fillId="5" borderId="0" xfId="0" applyFont="1" applyFill="1" applyAlignment="1">
      <alignment horizontal="center" vertical="center" wrapText="1"/>
    </xf>
    <xf numFmtId="0" fontId="25" fillId="5" borderId="0" xfId="0" applyFont="1" applyFill="1" applyAlignment="1">
      <alignment horizontal="center" vertical="center" wrapText="1"/>
    </xf>
    <xf numFmtId="0" fontId="23" fillId="5" borderId="0" xfId="0" applyFont="1" applyFill="1" applyAlignment="1">
      <alignment horizontal="center" vertical="center"/>
    </xf>
    <xf numFmtId="165" fontId="25" fillId="5" borderId="0" xfId="0" applyNumberFormat="1" applyFont="1" applyFill="1" applyAlignment="1">
      <alignment horizontal="center" vertical="center" wrapText="1"/>
    </xf>
    <xf numFmtId="3" fontId="21" fillId="0" borderId="0" xfId="0" applyNumberFormat="1" applyFont="1"/>
    <xf numFmtId="0" fontId="24" fillId="5" borderId="0" xfId="0" applyFont="1" applyFill="1" applyAlignment="1">
      <alignment vertical="center" wrapText="1"/>
    </xf>
    <xf numFmtId="0" fontId="25" fillId="5" borderId="0" xfId="0" applyFont="1" applyFill="1" applyAlignment="1">
      <alignment vertical="center" wrapText="1"/>
    </xf>
    <xf numFmtId="0" fontId="0" fillId="5" borderId="0" xfId="0" quotePrefix="1" applyFill="1"/>
    <xf numFmtId="164" fontId="0" fillId="0" borderId="27" xfId="0" applyNumberFormat="1" applyBorder="1"/>
    <xf numFmtId="164" fontId="21" fillId="0" borderId="0" xfId="0" applyNumberFormat="1" applyFont="1" applyAlignment="1">
      <alignment horizontal="left"/>
    </xf>
    <xf numFmtId="0" fontId="0" fillId="0" borderId="0" xfId="0" applyAlignment="1">
      <alignment horizontal="center"/>
    </xf>
    <xf numFmtId="0" fontId="0" fillId="0" borderId="0" xfId="4" applyNumberFormat="1" applyFont="1" applyBorder="1" applyAlignment="1">
      <alignment horizontal="center" vertical="center"/>
    </xf>
    <xf numFmtId="1" fontId="0" fillId="0" borderId="0" xfId="0" applyNumberFormat="1" applyAlignment="1">
      <alignment horizontal="center" vertical="center"/>
    </xf>
    <xf numFmtId="0" fontId="15" fillId="5" borderId="0" xfId="0" applyFont="1" applyFill="1" applyAlignment="1">
      <alignment horizontal="center" vertical="center" wrapText="1"/>
    </xf>
    <xf numFmtId="0" fontId="13" fillId="0" borderId="0" xfId="3" applyFont="1" applyAlignment="1">
      <alignment wrapText="1"/>
    </xf>
    <xf numFmtId="0" fontId="0" fillId="5" borderId="0" xfId="0" applyFill="1" applyAlignment="1">
      <alignment horizontal="left"/>
    </xf>
    <xf numFmtId="0" fontId="21" fillId="0" borderId="0" xfId="0" quotePrefix="1" applyFont="1" applyAlignment="1">
      <alignment horizontal="justify" vertical="center" wrapText="1"/>
    </xf>
    <xf numFmtId="14" fontId="21" fillId="0" borderId="0" xfId="0" applyNumberFormat="1" applyFont="1" applyAlignment="1">
      <alignment horizontal="left"/>
    </xf>
    <xf numFmtId="0" fontId="21" fillId="0" borderId="0" xfId="0" applyFont="1" applyAlignment="1">
      <alignment horizontal="justify" wrapText="1"/>
    </xf>
    <xf numFmtId="0" fontId="21" fillId="0" borderId="0" xfId="0" applyFont="1" applyAlignment="1">
      <alignment horizontal="justify" vertical="justify" wrapText="1"/>
    </xf>
    <xf numFmtId="0" fontId="21" fillId="0" borderId="0" xfId="0" quotePrefix="1" applyFont="1" applyAlignment="1">
      <alignment vertical="center" wrapText="1"/>
    </xf>
    <xf numFmtId="0" fontId="10" fillId="5" borderId="0" xfId="0" applyFont="1" applyFill="1" applyAlignment="1">
      <alignment vertical="center"/>
    </xf>
    <xf numFmtId="0" fontId="4" fillId="5" borderId="0" xfId="0" applyFont="1" applyFill="1" applyAlignment="1">
      <alignment vertical="center"/>
    </xf>
    <xf numFmtId="0" fontId="21" fillId="0" borderId="0" xfId="0" applyFont="1" applyAlignment="1">
      <alignment horizontal="center" vertical="center" wrapText="1"/>
    </xf>
    <xf numFmtId="0" fontId="15" fillId="5" borderId="0" xfId="0" applyFont="1" applyFill="1" applyAlignment="1">
      <alignment vertical="center" wrapText="1"/>
    </xf>
    <xf numFmtId="0" fontId="31" fillId="20" borderId="2" xfId="0" applyFont="1" applyFill="1" applyBorder="1" applyAlignment="1">
      <alignment horizontal="center"/>
    </xf>
    <xf numFmtId="0" fontId="32" fillId="21" borderId="2" xfId="0" applyFont="1" applyFill="1" applyBorder="1" applyAlignment="1">
      <alignment horizontal="center"/>
    </xf>
    <xf numFmtId="0" fontId="0" fillId="7" borderId="2" xfId="0" applyFill="1" applyBorder="1" applyAlignment="1" applyProtection="1">
      <alignment horizontal="center" vertical="center"/>
      <protection locked="0"/>
    </xf>
    <xf numFmtId="0" fontId="11" fillId="5" borderId="12" xfId="0" applyFont="1" applyFill="1" applyBorder="1" applyAlignment="1" applyProtection="1">
      <alignment horizontal="center" vertical="center" wrapText="1"/>
      <protection locked="0"/>
    </xf>
    <xf numFmtId="165" fontId="11" fillId="5" borderId="31" xfId="0" applyNumberFormat="1"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31"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protection locked="0"/>
    </xf>
    <xf numFmtId="0" fontId="8" fillId="6" borderId="30"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8" fillId="5" borderId="0" xfId="0" applyFont="1" applyFill="1" applyAlignment="1" applyProtection="1">
      <alignment vertical="center" wrapText="1"/>
      <protection hidden="1"/>
    </xf>
    <xf numFmtId="0" fontId="15" fillId="0" borderId="2" xfId="0" applyFont="1" applyBorder="1" applyAlignment="1" applyProtection="1">
      <alignment horizontal="center"/>
      <protection hidden="1"/>
    </xf>
    <xf numFmtId="0" fontId="11" fillId="5" borderId="7"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hidden="1"/>
    </xf>
    <xf numFmtId="0" fontId="8" fillId="6" borderId="8" xfId="0" applyFont="1" applyFill="1" applyBorder="1" applyAlignment="1" applyProtection="1">
      <alignment horizontal="center" vertical="center" wrapText="1"/>
      <protection hidden="1"/>
    </xf>
    <xf numFmtId="0" fontId="8" fillId="6" borderId="9"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11" fillId="5" borderId="10"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0" fillId="0" borderId="21" xfId="0" applyBorder="1" applyAlignment="1" applyProtection="1">
      <alignment horizontal="center"/>
      <protection hidden="1"/>
    </xf>
    <xf numFmtId="0" fontId="6" fillId="4" borderId="10" xfId="0" quotePrefix="1" applyFont="1" applyFill="1" applyBorder="1" applyAlignment="1" applyProtection="1">
      <alignment horizontal="center" vertical="center"/>
      <protection hidden="1"/>
    </xf>
    <xf numFmtId="0" fontId="6" fillId="4" borderId="8" xfId="0" applyFont="1" applyFill="1" applyBorder="1" applyAlignment="1" applyProtection="1">
      <alignment horizontal="center" vertical="center"/>
      <protection hidden="1"/>
    </xf>
    <xf numFmtId="0" fontId="6" fillId="4" borderId="12" xfId="0" applyFont="1" applyFill="1" applyBorder="1" applyAlignment="1" applyProtection="1">
      <alignment horizontal="center" vertical="center"/>
      <protection hidden="1"/>
    </xf>
    <xf numFmtId="0" fontId="11" fillId="5" borderId="39"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11" fillId="5" borderId="21" xfId="0" applyFont="1" applyFill="1" applyBorder="1" applyAlignment="1" applyProtection="1">
      <alignment horizontal="center" vertical="center" wrapText="1"/>
      <protection locked="0"/>
    </xf>
    <xf numFmtId="14" fontId="11" fillId="0" borderId="7" xfId="0" applyNumberFormat="1" applyFont="1" applyBorder="1" applyAlignment="1" applyProtection="1">
      <alignment horizontal="center" vertical="center"/>
      <protection locked="0"/>
    </xf>
    <xf numFmtId="14" fontId="11" fillId="0" borderId="8" xfId="0" applyNumberFormat="1" applyFont="1" applyBorder="1" applyAlignment="1" applyProtection="1">
      <alignment horizontal="center" vertical="center"/>
      <protection locked="0"/>
    </xf>
    <xf numFmtId="14" fontId="11" fillId="0" borderId="12" xfId="0" applyNumberFormat="1" applyFont="1" applyBorder="1" applyAlignment="1" applyProtection="1">
      <alignment horizontal="center" vertical="center"/>
      <protection locked="0"/>
    </xf>
    <xf numFmtId="0" fontId="29" fillId="19" borderId="14" xfId="0" applyFont="1" applyFill="1" applyBorder="1" applyAlignment="1" applyProtection="1">
      <alignment horizontal="center" vertical="center" wrapText="1"/>
      <protection hidden="1"/>
    </xf>
    <xf numFmtId="0" fontId="29" fillId="19" borderId="11" xfId="0" applyFont="1" applyFill="1" applyBorder="1" applyAlignment="1" applyProtection="1">
      <alignment horizontal="center" vertical="center" wrapText="1"/>
      <protection hidden="1"/>
    </xf>
    <xf numFmtId="0" fontId="29" fillId="19" borderId="15" xfId="0" applyFont="1" applyFill="1" applyBorder="1" applyAlignment="1" applyProtection="1">
      <alignment horizontal="center" vertical="center" wrapText="1"/>
      <protection hidden="1"/>
    </xf>
    <xf numFmtId="0" fontId="29" fillId="19" borderId="18" xfId="0" applyFont="1" applyFill="1" applyBorder="1" applyAlignment="1" applyProtection="1">
      <alignment horizontal="center" vertical="center" wrapText="1"/>
      <protection hidden="1"/>
    </xf>
    <xf numFmtId="0" fontId="29" fillId="19" borderId="13" xfId="0" applyFont="1" applyFill="1" applyBorder="1" applyAlignment="1" applyProtection="1">
      <alignment horizontal="center" vertical="center" wrapText="1"/>
      <protection hidden="1"/>
    </xf>
    <xf numFmtId="0" fontId="29" fillId="19" borderId="21" xfId="0" applyFont="1" applyFill="1" applyBorder="1" applyAlignment="1" applyProtection="1">
      <alignment horizontal="center" vertical="center" wrapText="1"/>
      <protection hidden="1"/>
    </xf>
    <xf numFmtId="0" fontId="6" fillId="4" borderId="20" xfId="0" applyFont="1" applyFill="1" applyBorder="1" applyAlignment="1" applyProtection="1">
      <alignment horizontal="center" vertical="center"/>
      <protection hidden="1"/>
    </xf>
    <xf numFmtId="0" fontId="5" fillId="4" borderId="0" xfId="0" applyFont="1" applyFill="1" applyAlignment="1" applyProtection="1">
      <alignment horizontal="center" vertical="center"/>
      <protection hidden="1"/>
    </xf>
    <xf numFmtId="1" fontId="16" fillId="5" borderId="14" xfId="1" applyNumberFormat="1" applyFont="1" applyFill="1" applyBorder="1" applyAlignment="1" applyProtection="1">
      <alignment horizontal="center" vertical="center"/>
      <protection locked="0"/>
    </xf>
    <xf numFmtId="1" fontId="16" fillId="5" borderId="22" xfId="1" applyNumberFormat="1" applyFont="1" applyFill="1" applyBorder="1" applyAlignment="1" applyProtection="1">
      <alignment horizontal="center" vertical="center"/>
      <protection locked="0"/>
    </xf>
    <xf numFmtId="1" fontId="16" fillId="5" borderId="19" xfId="1" applyNumberFormat="1" applyFont="1" applyFill="1" applyBorder="1" applyAlignment="1" applyProtection="1">
      <alignment horizontal="center" vertical="center"/>
      <protection locked="0"/>
    </xf>
    <xf numFmtId="1" fontId="16" fillId="5" borderId="5" xfId="1" applyNumberFormat="1" applyFont="1" applyFill="1" applyBorder="1" applyAlignment="1" applyProtection="1">
      <alignment horizontal="center" vertical="center"/>
      <protection locked="0"/>
    </xf>
    <xf numFmtId="0" fontId="17" fillId="6" borderId="23" xfId="1" applyFont="1" applyFill="1" applyBorder="1" applyAlignment="1" applyProtection="1">
      <alignment horizontal="center" vertical="center" wrapText="1"/>
      <protection hidden="1"/>
    </xf>
    <xf numFmtId="0" fontId="17" fillId="6" borderId="11" xfId="1" applyFont="1" applyFill="1" applyBorder="1" applyAlignment="1" applyProtection="1">
      <alignment horizontal="center" vertical="center" wrapText="1"/>
      <protection hidden="1"/>
    </xf>
    <xf numFmtId="0" fontId="17" fillId="6" borderId="15" xfId="1" applyFont="1" applyFill="1" applyBorder="1" applyAlignment="1" applyProtection="1">
      <alignment horizontal="center" vertical="center" wrapText="1"/>
      <protection hidden="1"/>
    </xf>
    <xf numFmtId="0" fontId="17" fillId="6" borderId="4" xfId="1" applyFont="1" applyFill="1" applyBorder="1" applyAlignment="1" applyProtection="1">
      <alignment horizontal="center" vertical="center" wrapText="1"/>
      <protection hidden="1"/>
    </xf>
    <xf numFmtId="0" fontId="17" fillId="6" borderId="6" xfId="1" applyFont="1" applyFill="1" applyBorder="1" applyAlignment="1" applyProtection="1">
      <alignment horizontal="center" vertical="center" wrapText="1"/>
      <protection hidden="1"/>
    </xf>
    <xf numFmtId="0" fontId="17" fillId="6" borderId="24" xfId="1" applyFont="1" applyFill="1" applyBorder="1" applyAlignment="1" applyProtection="1">
      <alignment horizontal="center" vertical="center" wrapText="1"/>
      <protection hidden="1"/>
    </xf>
    <xf numFmtId="3" fontId="11" fillId="5" borderId="7" xfId="0" applyNumberFormat="1" applyFont="1" applyFill="1" applyBorder="1" applyAlignment="1" applyProtection="1">
      <alignment horizontal="center" vertical="center" wrapText="1"/>
      <protection locked="0"/>
    </xf>
    <xf numFmtId="3" fontId="11" fillId="5" borderId="8" xfId="0" applyNumberFormat="1" applyFont="1" applyFill="1" applyBorder="1" applyAlignment="1" applyProtection="1">
      <alignment horizontal="center" vertical="center" wrapText="1"/>
      <protection locked="0"/>
    </xf>
    <xf numFmtId="3" fontId="11" fillId="5" borderId="12" xfId="0" applyNumberFormat="1" applyFont="1" applyFill="1" applyBorder="1" applyAlignment="1" applyProtection="1">
      <alignment horizontal="center" vertical="center" wrapText="1"/>
      <protection locked="0"/>
    </xf>
    <xf numFmtId="1" fontId="16" fillId="5" borderId="29" xfId="1" applyNumberFormat="1" applyFont="1" applyFill="1" applyBorder="1" applyAlignment="1" applyProtection="1">
      <alignment horizontal="center" vertical="center"/>
      <protection hidden="1"/>
    </xf>
    <xf numFmtId="14" fontId="11" fillId="5" borderId="7" xfId="0" applyNumberFormat="1" applyFont="1" applyFill="1" applyBorder="1" applyAlignment="1" applyProtection="1">
      <alignment horizontal="center" vertical="center" wrapText="1"/>
      <protection locked="0"/>
    </xf>
    <xf numFmtId="14" fontId="11" fillId="5" borderId="8" xfId="0" applyNumberFormat="1" applyFont="1" applyFill="1" applyBorder="1" applyAlignment="1" applyProtection="1">
      <alignment horizontal="center" vertical="center" wrapText="1"/>
      <protection locked="0"/>
    </xf>
    <xf numFmtId="14" fontId="11" fillId="5" borderId="12" xfId="0" applyNumberFormat="1" applyFont="1" applyFill="1" applyBorder="1" applyAlignment="1" applyProtection="1">
      <alignment horizontal="center" vertical="center" wrapText="1"/>
      <protection locked="0"/>
    </xf>
    <xf numFmtId="0" fontId="0" fillId="5" borderId="10" xfId="0" quotePrefix="1" applyFill="1" applyBorder="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wrapText="1"/>
      <protection hidden="1"/>
    </xf>
    <xf numFmtId="0" fontId="15" fillId="6" borderId="11" xfId="0" applyFont="1" applyFill="1" applyBorder="1" applyAlignment="1" applyProtection="1">
      <alignment horizontal="center" vertical="center" wrapText="1"/>
      <protection hidden="1"/>
    </xf>
    <xf numFmtId="0" fontId="15" fillId="6" borderId="15" xfId="0" applyFont="1" applyFill="1" applyBorder="1" applyAlignment="1" applyProtection="1">
      <alignment horizontal="center" vertical="center" wrapText="1"/>
      <protection hidden="1"/>
    </xf>
    <xf numFmtId="0" fontId="3" fillId="6" borderId="16" xfId="0" applyFont="1" applyFill="1" applyBorder="1" applyAlignment="1" applyProtection="1">
      <alignment horizontal="center" wrapText="1"/>
      <protection hidden="1"/>
    </xf>
    <xf numFmtId="0" fontId="3" fillId="6" borderId="0" xfId="0" applyFont="1" applyFill="1" applyAlignment="1" applyProtection="1">
      <alignment horizontal="center" wrapText="1"/>
      <protection hidden="1"/>
    </xf>
    <xf numFmtId="0" fontId="3" fillId="6" borderId="17" xfId="0" applyFont="1" applyFill="1" applyBorder="1" applyAlignment="1" applyProtection="1">
      <alignment horizontal="center" wrapText="1"/>
      <protection hidden="1"/>
    </xf>
    <xf numFmtId="0" fontId="15" fillId="6" borderId="18" xfId="0" applyFont="1" applyFill="1" applyBorder="1" applyAlignment="1" applyProtection="1">
      <alignment horizontal="center" vertical="center" wrapText="1"/>
      <protection hidden="1"/>
    </xf>
    <xf numFmtId="0" fontId="15" fillId="6" borderId="13"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20" fillId="17" borderId="27" xfId="0" applyFont="1" applyFill="1" applyBorder="1" applyAlignment="1">
      <alignment horizontal="center" vertical="center"/>
    </xf>
    <xf numFmtId="49" fontId="20" fillId="17" borderId="27" xfId="0" applyNumberFormat="1" applyFont="1" applyFill="1" applyBorder="1" applyAlignment="1">
      <alignment horizontal="center" vertical="center"/>
    </xf>
    <xf numFmtId="0" fontId="21" fillId="0" borderId="40" xfId="0" applyFont="1" applyBorder="1" applyAlignment="1">
      <alignment horizontal="center" vertical="center" wrapText="1"/>
    </xf>
    <xf numFmtId="0" fontId="21" fillId="0" borderId="0" xfId="0" applyFont="1" applyAlignment="1">
      <alignment horizontal="center" vertical="center" wrapText="1"/>
    </xf>
    <xf numFmtId="0" fontId="28" fillId="18" borderId="32" xfId="0" applyFont="1" applyFill="1" applyBorder="1" applyAlignment="1">
      <alignment horizontal="center" vertical="center" wrapText="1"/>
    </xf>
    <xf numFmtId="0" fontId="28" fillId="18" borderId="0" xfId="0" applyFont="1" applyFill="1" applyAlignment="1">
      <alignment horizontal="center" vertical="center" wrapText="1"/>
    </xf>
    <xf numFmtId="0" fontId="28" fillId="18" borderId="35" xfId="0" applyFont="1" applyFill="1" applyBorder="1" applyAlignment="1">
      <alignment horizontal="center" vertical="center" wrapText="1"/>
    </xf>
    <xf numFmtId="0" fontId="28" fillId="18" borderId="36" xfId="0" applyFont="1" applyFill="1" applyBorder="1" applyAlignment="1">
      <alignment horizontal="center" vertical="center" wrapText="1"/>
    </xf>
    <xf numFmtId="0" fontId="28" fillId="18" borderId="37" xfId="0" applyFont="1" applyFill="1" applyBorder="1" applyAlignment="1">
      <alignment horizontal="center" vertical="center" wrapText="1"/>
    </xf>
    <xf numFmtId="0" fontId="28" fillId="18" borderId="38" xfId="0" applyFont="1" applyFill="1" applyBorder="1" applyAlignment="1">
      <alignment horizontal="center" vertical="center" wrapText="1"/>
    </xf>
    <xf numFmtId="0" fontId="0" fillId="6" borderId="34" xfId="0" applyFill="1" applyBorder="1" applyAlignment="1">
      <alignment horizontal="center" vertical="center" wrapText="1"/>
    </xf>
    <xf numFmtId="0" fontId="0" fillId="6" borderId="0" xfId="0" applyFill="1" applyAlignment="1">
      <alignment horizontal="center" vertical="center" wrapText="1"/>
    </xf>
    <xf numFmtId="0" fontId="0" fillId="6" borderId="33" xfId="0" applyFill="1" applyBorder="1" applyAlignment="1">
      <alignment horizontal="center" vertical="center" wrapText="1"/>
    </xf>
    <xf numFmtId="0" fontId="11" fillId="17" borderId="27" xfId="0" applyFont="1" applyFill="1" applyBorder="1" applyAlignment="1">
      <alignment horizontal="center" vertical="center"/>
    </xf>
    <xf numFmtId="0" fontId="21" fillId="0" borderId="0" xfId="0" applyFont="1" applyAlignment="1">
      <alignment horizontal="left"/>
    </xf>
    <xf numFmtId="0" fontId="21" fillId="0" borderId="0" xfId="0" applyFont="1" applyAlignment="1">
      <alignment horizontal="justify" vertical="center" wrapText="1"/>
    </xf>
    <xf numFmtId="0" fontId="21" fillId="0" borderId="0" xfId="0" applyFont="1" applyAlignment="1">
      <alignment horizontal="justify" vertical="justify" wrapText="1"/>
    </xf>
    <xf numFmtId="0" fontId="21" fillId="0" borderId="0" xfId="0" quotePrefix="1" applyFont="1" applyAlignment="1">
      <alignment horizontal="justify" vertical="center" wrapText="1"/>
    </xf>
    <xf numFmtId="14" fontId="21" fillId="0" borderId="0" xfId="0" applyNumberFormat="1" applyFont="1" applyAlignment="1">
      <alignment horizontal="justify" vertical="center" wrapText="1"/>
    </xf>
    <xf numFmtId="1" fontId="21" fillId="0" borderId="0" xfId="0" applyNumberFormat="1" applyFont="1" applyAlignment="1">
      <alignment horizontal="left"/>
    </xf>
    <xf numFmtId="49" fontId="21" fillId="0" borderId="0" xfId="0" applyNumberFormat="1" applyFont="1" applyAlignment="1">
      <alignment horizontal="left"/>
    </xf>
    <xf numFmtId="0" fontId="21" fillId="0" borderId="0" xfId="0" applyFont="1" applyAlignment="1">
      <alignment horizontal="center"/>
    </xf>
    <xf numFmtId="0" fontId="27" fillId="17" borderId="27" xfId="0" applyFont="1" applyFill="1" applyBorder="1" applyAlignment="1">
      <alignment horizontal="center" vertical="center"/>
    </xf>
    <xf numFmtId="0" fontId="20" fillId="12" borderId="27" xfId="0" applyFont="1" applyFill="1" applyBorder="1" applyAlignment="1">
      <alignment horizontal="center" vertical="center"/>
    </xf>
    <xf numFmtId="14" fontId="20" fillId="17" borderId="27" xfId="0" applyNumberFormat="1" applyFont="1" applyFill="1" applyBorder="1" applyAlignment="1">
      <alignment horizontal="center" vertical="center"/>
    </xf>
    <xf numFmtId="0" fontId="20" fillId="16" borderId="27" xfId="0" applyFont="1" applyFill="1" applyBorder="1" applyAlignment="1">
      <alignment horizontal="center" vertical="center"/>
    </xf>
    <xf numFmtId="14" fontId="20" fillId="12" borderId="27" xfId="0" applyNumberFormat="1" applyFont="1" applyFill="1" applyBorder="1" applyAlignment="1">
      <alignment horizontal="center" vertical="center"/>
    </xf>
  </cellXfs>
  <cellStyles count="5">
    <cellStyle name="Normal" xfId="0" builtinId="0"/>
    <cellStyle name="Normal 2" xfId="2" xr:uid="{00000000-0005-0000-0000-000001000000}"/>
    <cellStyle name="Normal_TABELA DE SOLICITAÇÃO" xfId="3" xr:uid="{00000000-0005-0000-0000-000002000000}"/>
    <cellStyle name="Nota" xfId="1" builtinId="10"/>
    <cellStyle name="Vírgula"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tabColor rgb="FFFF0000"/>
    <pageSetUpPr fitToPage="1"/>
  </sheetPr>
  <dimension ref="A1:XFC89"/>
  <sheetViews>
    <sheetView showGridLines="0" tabSelected="1" topLeftCell="A22" zoomScaleNormal="100" workbookViewId="0">
      <selection activeCell="M23" sqref="M23:AD23"/>
    </sheetView>
  </sheetViews>
  <sheetFormatPr defaultColWidth="0" defaultRowHeight="19.899999999999999" customHeight="1" zeroHeight="1" x14ac:dyDescent="0.25"/>
  <cols>
    <col min="1" max="1" width="4.5703125" customWidth="1"/>
    <col min="2" max="2" width="5.42578125" customWidth="1"/>
    <col min="3" max="3" width="5.140625" customWidth="1"/>
    <col min="4" max="4" width="4.5703125" customWidth="1"/>
    <col min="5" max="5" width="7.7109375" customWidth="1"/>
    <col min="6" max="6" width="6.140625" customWidth="1"/>
    <col min="7" max="7" width="4.140625" customWidth="1"/>
    <col min="8" max="8" width="7.42578125" customWidth="1"/>
    <col min="9" max="9" width="5.42578125" customWidth="1"/>
    <col min="10" max="10" width="6.28515625" customWidth="1"/>
    <col min="11" max="11" width="5.28515625" customWidth="1"/>
    <col min="12" max="12" width="8" customWidth="1"/>
    <col min="13" max="13" width="5.28515625" customWidth="1"/>
    <col min="14" max="14" width="4.7109375" customWidth="1"/>
    <col min="15" max="15" width="5.5703125" customWidth="1"/>
    <col min="16" max="16" width="7" customWidth="1"/>
    <col min="17" max="17" width="8.5703125" customWidth="1"/>
    <col min="18" max="18" width="6" customWidth="1"/>
    <col min="19" max="19" width="5.140625" customWidth="1"/>
    <col min="20" max="20" width="6.5703125" customWidth="1"/>
    <col min="21" max="21" width="6" customWidth="1"/>
    <col min="22" max="22" width="6.5703125" customWidth="1"/>
    <col min="23" max="23" width="6.140625" customWidth="1"/>
    <col min="24" max="24" width="5.28515625" customWidth="1"/>
    <col min="25" max="25" width="5.5703125" customWidth="1"/>
    <col min="26" max="26" width="5.7109375" customWidth="1"/>
    <col min="27" max="27" width="9.85546875" customWidth="1"/>
    <col min="28" max="28" width="5.5703125" customWidth="1"/>
    <col min="29" max="29" width="6.85546875" customWidth="1"/>
    <col min="30" max="30" width="10.7109375" customWidth="1"/>
    <col min="31" max="31" width="2.7109375" customWidth="1"/>
    <col min="32" max="32" width="2.5703125" hidden="1"/>
    <col min="33" max="33" width="2" hidden="1"/>
    <col min="34" max="34" width="49.140625" hidden="1"/>
    <col min="35" max="35" width="23.28515625" hidden="1"/>
    <col min="36" max="36" width="9.28515625" hidden="1"/>
    <col min="37" max="37" width="2.5703125" hidden="1"/>
    <col min="38" max="38" width="5.7109375" hidden="1"/>
    <col min="39" max="39" width="34.85546875" style="4" hidden="1"/>
    <col min="40" max="40" width="28.42578125" style="4" hidden="1"/>
    <col min="41" max="42" width="2.5703125" style="4" hidden="1"/>
    <col min="43" max="16383" width="2.5703125" hidden="1"/>
    <col min="16384" max="16384" width="7.140625" hidden="1"/>
  </cols>
  <sheetData>
    <row r="1" spans="1:64" ht="13.9" customHeight="1" x14ac:dyDescent="0.25">
      <c r="A1" s="119" t="s">
        <v>298</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1"/>
      <c r="AM1" s="14"/>
      <c r="AN1" s="14"/>
      <c r="BC1" s="22"/>
    </row>
    <row r="2" spans="1:64" ht="12.6" customHeight="1" x14ac:dyDescent="0.25">
      <c r="A2" s="122"/>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4"/>
      <c r="AH2" s="4"/>
      <c r="AI2" t="s">
        <v>367</v>
      </c>
      <c r="AJ2" s="4"/>
      <c r="AK2" s="4"/>
      <c r="AL2" s="4"/>
      <c r="AM2" s="15" t="s">
        <v>320</v>
      </c>
      <c r="AN2" s="16" t="s">
        <v>9</v>
      </c>
      <c r="AO2"/>
      <c r="AP2"/>
      <c r="AX2" s="11"/>
      <c r="AY2" s="69"/>
      <c r="AZ2" s="70"/>
      <c r="BA2" s="11"/>
      <c r="BB2" s="11"/>
      <c r="BC2" s="11"/>
      <c r="BD2" s="11"/>
      <c r="BE2" s="11"/>
      <c r="BF2" s="11"/>
      <c r="BG2" s="11"/>
      <c r="BH2" s="11"/>
      <c r="BI2" s="11"/>
      <c r="BJ2" s="11"/>
      <c r="BK2" s="11"/>
      <c r="BL2" s="11"/>
    </row>
    <row r="3" spans="1:64" ht="15" customHeight="1" x14ac:dyDescent="0.25">
      <c r="A3" s="125" t="s">
        <v>7</v>
      </c>
      <c r="B3" s="125"/>
      <c r="C3" s="126" t="str">
        <f>IF(A4&lt;&gt;"","NOME DA UNIDADE","")</f>
        <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8"/>
      <c r="AI3" t="s">
        <v>368</v>
      </c>
      <c r="AJ3" s="4"/>
      <c r="AK3" s="4"/>
      <c r="AL3" s="4"/>
      <c r="AM3" s="15" t="s">
        <v>321</v>
      </c>
      <c r="AN3" s="16" t="s">
        <v>400</v>
      </c>
      <c r="AP3"/>
      <c r="AQ3" s="7"/>
      <c r="AX3" s="11"/>
      <c r="AY3" s="69"/>
      <c r="AZ3" s="70"/>
      <c r="BA3" s="11"/>
      <c r="BB3" s="11"/>
      <c r="BC3" s="11"/>
      <c r="BD3" s="11"/>
      <c r="BE3" s="11"/>
      <c r="BF3" s="11"/>
      <c r="BG3" s="11"/>
      <c r="BH3" s="11"/>
      <c r="BI3" s="11"/>
      <c r="BJ3" s="11"/>
      <c r="BK3" s="11"/>
      <c r="BL3" s="11"/>
    </row>
    <row r="4" spans="1:64" ht="10.9" customHeight="1" x14ac:dyDescent="0.25">
      <c r="A4" s="127"/>
      <c r="B4" s="128"/>
      <c r="C4" s="131" t="str">
        <f>IF($A$4="","",(VLOOKUP($A$4,DADOS!$A$1:$C$302,2,FALSE)))</f>
        <v/>
      </c>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3"/>
      <c r="AG4" s="24" t="e">
        <f>VLOOKUP(A4,DADOS!A2:C302,3,FALSE)</f>
        <v>#N/A</v>
      </c>
      <c r="AH4" s="8" t="s">
        <v>325</v>
      </c>
      <c r="AI4" s="7"/>
      <c r="AJ4" s="4"/>
      <c r="AK4" s="4"/>
      <c r="AL4" s="4"/>
      <c r="AM4" s="15" t="s">
        <v>398</v>
      </c>
      <c r="AN4" s="16" t="s">
        <v>401</v>
      </c>
      <c r="AO4"/>
      <c r="AP4"/>
      <c r="AQ4" s="4"/>
      <c r="BA4" s="11"/>
      <c r="BB4" s="11"/>
      <c r="BC4" s="11"/>
      <c r="BD4" s="11"/>
      <c r="BE4" s="11"/>
      <c r="BF4" s="11"/>
      <c r="BG4" s="11"/>
      <c r="BH4" s="11"/>
      <c r="BI4" s="11"/>
      <c r="BJ4" s="11"/>
      <c r="BK4" s="11"/>
      <c r="BL4" s="11"/>
    </row>
    <row r="5" spans="1:64" ht="14.45" customHeight="1" x14ac:dyDescent="0.25">
      <c r="A5" s="129"/>
      <c r="B5" s="130"/>
      <c r="C5" s="134"/>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6"/>
      <c r="AH5" s="8" t="s">
        <v>327</v>
      </c>
      <c r="AI5" s="7"/>
      <c r="AJ5" s="4"/>
      <c r="AK5" s="4"/>
      <c r="AL5" s="4"/>
      <c r="AM5" s="15" t="s">
        <v>317</v>
      </c>
      <c r="AN5" s="15" t="s">
        <v>400</v>
      </c>
      <c r="AO5"/>
      <c r="AP5"/>
      <c r="AQ5" s="4"/>
      <c r="BC5" s="57"/>
    </row>
    <row r="6" spans="1:64" ht="9.6" customHeight="1" x14ac:dyDescent="0.2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8"/>
      <c r="AH6" s="8"/>
      <c r="AJ6" s="4"/>
      <c r="AK6" s="4"/>
      <c r="AL6" s="4"/>
      <c r="AM6" s="15" t="s">
        <v>402</v>
      </c>
      <c r="AN6" s="15" t="s">
        <v>400</v>
      </c>
      <c r="AO6"/>
      <c r="AP6"/>
      <c r="AQ6" s="4"/>
      <c r="BC6" s="57"/>
    </row>
    <row r="7" spans="1:64" ht="19.899999999999999" customHeight="1" x14ac:dyDescent="0.25">
      <c r="A7" s="98" t="s">
        <v>359</v>
      </c>
      <c r="B7" s="99"/>
      <c r="C7" s="100"/>
      <c r="D7" s="95"/>
      <c r="E7" s="96"/>
      <c r="F7" s="96"/>
      <c r="G7" s="96"/>
      <c r="H7" s="96"/>
      <c r="I7" s="96"/>
      <c r="J7" s="96"/>
      <c r="K7" s="96"/>
      <c r="L7" s="96"/>
      <c r="M7" s="96"/>
      <c r="N7" s="97"/>
      <c r="O7" s="98" t="s">
        <v>360</v>
      </c>
      <c r="P7" s="100"/>
      <c r="Q7" s="95"/>
      <c r="R7" s="96"/>
      <c r="S7" s="97"/>
      <c r="T7" s="91" t="s">
        <v>297</v>
      </c>
      <c r="U7" s="137"/>
      <c r="V7" s="138"/>
      <c r="W7" s="138"/>
      <c r="X7" s="139"/>
      <c r="Y7" s="98" t="s">
        <v>361</v>
      </c>
      <c r="Z7" s="99"/>
      <c r="AA7" s="100"/>
      <c r="AB7" s="141"/>
      <c r="AC7" s="142"/>
      <c r="AD7" s="143"/>
      <c r="AE7" s="10"/>
      <c r="AH7" s="9" t="e">
        <f>IF(AG4="E","Livres","Sim")</f>
        <v>#N/A</v>
      </c>
      <c r="AJ7" s="4"/>
      <c r="AK7" s="4"/>
      <c r="AL7" s="4"/>
      <c r="AM7" s="15" t="s">
        <v>403</v>
      </c>
      <c r="AN7" s="15" t="s">
        <v>400</v>
      </c>
    </row>
    <row r="8" spans="1:64" ht="9.6" customHeight="1" x14ac:dyDescent="0.25">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
      <c r="AH8" s="50" t="e">
        <f>IF(AG4="E","em Substituição","Não")</f>
        <v>#N/A</v>
      </c>
      <c r="AM8" s="72" t="s">
        <v>404</v>
      </c>
      <c r="AN8" s="15" t="s">
        <v>400</v>
      </c>
    </row>
    <row r="9" spans="1:64" ht="15" customHeight="1" x14ac:dyDescent="0.25">
      <c r="A9" s="105" t="s">
        <v>387</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7"/>
      <c r="AE9" s="19"/>
      <c r="AM9" s="15" t="s">
        <v>318</v>
      </c>
      <c r="AN9" s="15" t="s">
        <v>400</v>
      </c>
      <c r="AP9"/>
    </row>
    <row r="10" spans="1:64" ht="19.899999999999999" customHeight="1" x14ac:dyDescent="0.25">
      <c r="A10" s="98" t="s">
        <v>405</v>
      </c>
      <c r="B10" s="99"/>
      <c r="C10" s="99"/>
      <c r="D10" s="99"/>
      <c r="E10" s="99"/>
      <c r="F10" s="99"/>
      <c r="G10" s="99"/>
      <c r="H10" s="99"/>
      <c r="I10" s="99"/>
      <c r="J10" s="95"/>
      <c r="K10" s="96"/>
      <c r="L10" s="96"/>
      <c r="M10" s="98" t="s">
        <v>406</v>
      </c>
      <c r="N10" s="99"/>
      <c r="O10" s="99"/>
      <c r="P10" s="99"/>
      <c r="Q10" s="99"/>
      <c r="R10" s="99"/>
      <c r="S10" s="99"/>
      <c r="T10" s="95"/>
      <c r="U10" s="96"/>
      <c r="V10" s="96"/>
      <c r="W10" s="98" t="s">
        <v>365</v>
      </c>
      <c r="X10" s="99"/>
      <c r="Y10" s="99"/>
      <c r="Z10" s="99"/>
      <c r="AA10" s="99"/>
      <c r="AB10" s="99"/>
      <c r="AC10" s="99"/>
      <c r="AD10" s="87"/>
      <c r="AE10" s="6"/>
      <c r="AI10" s="7"/>
      <c r="AM10" s="15" t="s">
        <v>316</v>
      </c>
      <c r="AN10" s="15" t="s">
        <v>319</v>
      </c>
      <c r="AP10"/>
    </row>
    <row r="11" spans="1:64" ht="19.899999999999999" customHeight="1" x14ac:dyDescent="0.25">
      <c r="A11" s="98" t="s">
        <v>362</v>
      </c>
      <c r="B11" s="99"/>
      <c r="C11" s="99"/>
      <c r="D11" s="99"/>
      <c r="E11" s="99"/>
      <c r="F11" s="99"/>
      <c r="G11" s="99"/>
      <c r="H11" s="99"/>
      <c r="I11" s="100"/>
      <c r="J11" s="95"/>
      <c r="K11" s="96"/>
      <c r="L11" s="96"/>
      <c r="M11" s="96"/>
      <c r="N11" s="96"/>
      <c r="O11" s="96"/>
      <c r="P11" s="96"/>
      <c r="Q11" s="96"/>
      <c r="R11" s="96"/>
      <c r="S11" s="96"/>
      <c r="T11" s="96"/>
      <c r="U11" s="96"/>
      <c r="V11" s="97"/>
      <c r="W11" s="98" t="s">
        <v>363</v>
      </c>
      <c r="X11" s="99"/>
      <c r="Y11" s="99"/>
      <c r="Z11" s="100"/>
      <c r="AA11" s="95"/>
      <c r="AB11" s="96"/>
      <c r="AC11" s="96"/>
      <c r="AD11" s="97"/>
      <c r="AE11" s="6"/>
      <c r="AI11" s="7"/>
      <c r="AP11"/>
    </row>
    <row r="12" spans="1:64" ht="19.899999999999999" customHeight="1" x14ac:dyDescent="0.25">
      <c r="A12" s="98" t="s">
        <v>364</v>
      </c>
      <c r="B12" s="99"/>
      <c r="C12" s="99"/>
      <c r="D12" s="99"/>
      <c r="E12" s="99"/>
      <c r="F12" s="99"/>
      <c r="G12" s="99"/>
      <c r="H12" s="99"/>
      <c r="I12" s="99"/>
      <c r="J12" s="113"/>
      <c r="K12" s="114"/>
      <c r="L12" s="114"/>
      <c r="M12" s="114"/>
      <c r="N12" s="114"/>
      <c r="O12" s="114"/>
      <c r="P12" s="114"/>
      <c r="Q12" s="114"/>
      <c r="R12" s="114"/>
      <c r="S12" s="114"/>
      <c r="T12" s="114"/>
      <c r="U12" s="114"/>
      <c r="V12" s="114"/>
      <c r="W12" s="114"/>
      <c r="X12" s="114"/>
      <c r="Y12" s="114"/>
      <c r="Z12" s="114"/>
      <c r="AA12" s="114"/>
      <c r="AB12" s="114"/>
      <c r="AC12" s="114"/>
      <c r="AD12" s="115"/>
      <c r="AE12" s="19"/>
      <c r="AI12" s="7"/>
      <c r="AP12"/>
    </row>
    <row r="13" spans="1:64" ht="19.899999999999999" customHeight="1" x14ac:dyDescent="0.25">
      <c r="A13" s="98" t="str">
        <f>IF(AA11="","",VLOOKUP(J12,$AH$16:$AI$35,2,FALSE))</f>
        <v/>
      </c>
      <c r="B13" s="99"/>
      <c r="C13" s="99"/>
      <c r="D13" s="99"/>
      <c r="E13" s="99"/>
      <c r="F13" s="99"/>
      <c r="G13" s="99"/>
      <c r="H13" s="99"/>
      <c r="I13" s="100"/>
      <c r="J13" s="95"/>
      <c r="K13" s="96"/>
      <c r="L13" s="96"/>
      <c r="M13" s="96"/>
      <c r="N13" s="96"/>
      <c r="O13" s="96"/>
      <c r="P13" s="96"/>
      <c r="Q13" s="96"/>
      <c r="R13" s="96"/>
      <c r="S13" s="96"/>
      <c r="T13" s="96"/>
      <c r="U13" s="96"/>
      <c r="V13" s="96"/>
      <c r="W13" s="96"/>
      <c r="X13" s="96"/>
      <c r="Y13" s="98" t="str">
        <f>IF(AA11="","",VLOOKUP(J12,$AH$16:$AJ$35,3,FALSE))</f>
        <v/>
      </c>
      <c r="Z13" s="99"/>
      <c r="AA13" s="99"/>
      <c r="AB13" s="95"/>
      <c r="AC13" s="96"/>
      <c r="AD13" s="97"/>
      <c r="AE13" s="6"/>
      <c r="AI13" s="7"/>
      <c r="AP13"/>
    </row>
    <row r="14" spans="1:64" ht="19.899999999999999" customHeight="1" x14ac:dyDescent="0.25">
      <c r="A14" s="98" t="str">
        <f>IF(J12="Afastamento pela Deliberação CEETEPS 4/97","NOME DO SUBSTITUTO:",IF(J12="Afastamento pelo Decreto 61.112/2015","NOME DO SUBSTITUTO:",IF(J12="Licença para tratar de Interesses Particulares","NOME DO SUBSTITUTO:",IF(J12="Designado para Coordenação","NOME DO SUBSTITUTO:",IF(J12="Reconduzido para Coordenação","NOME DO SUBSTITUTO:",IF(J12="Afastamento para desenvolver Projeto","NOME DO SUBSTITUTO:",""))))))</f>
        <v/>
      </c>
      <c r="B14" s="99"/>
      <c r="C14" s="99"/>
      <c r="D14" s="99"/>
      <c r="E14" s="99"/>
      <c r="F14" s="99"/>
      <c r="G14" s="99"/>
      <c r="H14" s="99"/>
      <c r="I14" s="100"/>
      <c r="J14" s="95"/>
      <c r="K14" s="96"/>
      <c r="L14" s="96"/>
      <c r="M14" s="96"/>
      <c r="N14" s="96"/>
      <c r="O14" s="96"/>
      <c r="P14" s="96"/>
      <c r="Q14" s="96"/>
      <c r="R14" s="96"/>
      <c r="S14" s="96"/>
      <c r="T14" s="96"/>
      <c r="U14" s="96"/>
      <c r="V14" s="96"/>
      <c r="W14" s="96"/>
      <c r="X14" s="97"/>
      <c r="Y14" s="98" t="str">
        <f>IF($J$12="Afastamento pela Deliberação CEETEPS 4/97","MATRÍCULA:",IF($J$12="Afastamento pelo Decreto 61.112/2015","MATRÍCULA:",IF($J$12="Licença para tratar de Interesses Particulares","MATRÍCULA:",IF($J$12="Designado para Coordenação","MATRÍCULA:",IF($J$12="Reconduzido para Coordenação","MATRÍCULA:",IF($J$12="Afastamento para desenvolver Projeto","MATRÍCULA:",""))))))</f>
        <v/>
      </c>
      <c r="Z14" s="99"/>
      <c r="AA14" s="99"/>
      <c r="AB14" s="95"/>
      <c r="AC14" s="96"/>
      <c r="AD14" s="97"/>
      <c r="AE14" s="19"/>
      <c r="AH14" s="7"/>
      <c r="AI14" s="21"/>
      <c r="AJ14" s="22"/>
      <c r="AK14" s="22"/>
      <c r="AL14" s="22"/>
    </row>
    <row r="15" spans="1:64" ht="11.45" customHeight="1" x14ac:dyDescent="0.2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H15" s="83"/>
      <c r="AM15"/>
      <c r="AN15"/>
      <c r="AO15"/>
      <c r="AP15"/>
    </row>
    <row r="16" spans="1:64" ht="13.9" customHeight="1" x14ac:dyDescent="0.25">
      <c r="A16" s="110" t="s">
        <v>389</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2"/>
      <c r="AH16" s="84" t="s">
        <v>407</v>
      </c>
      <c r="AI16" t="s">
        <v>334</v>
      </c>
      <c r="AJ16" s="7" t="s">
        <v>360</v>
      </c>
      <c r="AM16"/>
      <c r="AN16"/>
      <c r="AO16"/>
      <c r="AP16"/>
    </row>
    <row r="17" spans="1:42" ht="26.45" customHeight="1" x14ac:dyDescent="0.25">
      <c r="A17" s="98" t="str">
        <f>IF(AA11="livres","HOUVE ABERTURA POSTERIOR A ADMISSÃO DE UM CONCURSO PÚBLICO DO COMPONENTE ?","")</f>
        <v/>
      </c>
      <c r="B17" s="99"/>
      <c r="C17" s="99"/>
      <c r="D17" s="99"/>
      <c r="E17" s="99"/>
      <c r="F17" s="99"/>
      <c r="G17" s="99"/>
      <c r="H17" s="99"/>
      <c r="I17" s="101"/>
      <c r="J17" s="93"/>
      <c r="K17" s="85"/>
      <c r="L17" s="92" t="str">
        <f>IF(AA11="livres","SIM","")</f>
        <v/>
      </c>
      <c r="M17" s="93"/>
      <c r="N17" s="85"/>
      <c r="O17" s="92" t="str">
        <f>IF(AA11="livres","NÃO","")</f>
        <v/>
      </c>
      <c r="P17" s="93"/>
      <c r="Q17" s="98" t="str">
        <f>IF(N17="X","DESCREVA O MOTIVO DA NÃO ABERTURA DO CONCURSO PÚBLICO:","")</f>
        <v/>
      </c>
      <c r="R17" s="99"/>
      <c r="S17" s="99"/>
      <c r="T17" s="99"/>
      <c r="U17" s="101"/>
      <c r="V17" s="144" t="s">
        <v>428</v>
      </c>
      <c r="W17" s="145"/>
      <c r="X17" s="145"/>
      <c r="Y17" s="145"/>
      <c r="Z17" s="145"/>
      <c r="AA17" s="145"/>
      <c r="AB17" s="145"/>
      <c r="AC17" s="145"/>
      <c r="AD17" s="146"/>
      <c r="AH17" s="84" t="s">
        <v>423</v>
      </c>
      <c r="AI17" t="s">
        <v>334</v>
      </c>
      <c r="AJ17" s="7" t="s">
        <v>360</v>
      </c>
      <c r="AM17"/>
      <c r="AN17"/>
      <c r="AO17"/>
      <c r="AP17"/>
    </row>
    <row r="18" spans="1:42" ht="6" customHeight="1" x14ac:dyDescent="0.25">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9"/>
      <c r="AH18" s="84" t="s">
        <v>422</v>
      </c>
      <c r="AI18" t="s">
        <v>334</v>
      </c>
      <c r="AJ18" s="7" t="s">
        <v>360</v>
      </c>
      <c r="AM18"/>
      <c r="AN18"/>
      <c r="AO18"/>
      <c r="AP18"/>
    </row>
    <row r="19" spans="1:42" ht="19.899999999999999" customHeight="1" x14ac:dyDescent="0.25">
      <c r="A19" s="98" t="str">
        <f>IF(K17="X","EDITAL DE ABERTURA:",IF(N17="x","",""))</f>
        <v/>
      </c>
      <c r="B19" s="99"/>
      <c r="C19" s="99"/>
      <c r="D19" s="99"/>
      <c r="E19" s="95"/>
      <c r="F19" s="96"/>
      <c r="G19" s="96"/>
      <c r="H19" s="96"/>
      <c r="I19" s="98" t="str">
        <f>IF(K17="X","NÚMERO DO PROCESSO:",IF(N17="x","",""))</f>
        <v/>
      </c>
      <c r="J19" s="99"/>
      <c r="K19" s="99"/>
      <c r="L19" s="99"/>
      <c r="M19" s="95"/>
      <c r="N19" s="96"/>
      <c r="O19" s="96"/>
      <c r="P19" s="98" t="str">
        <f>IF(K17="X","NÚMERO DO COMPONENTE:",IF(N17="x","",""))</f>
        <v/>
      </c>
      <c r="Q19" s="99"/>
      <c r="R19" s="99"/>
      <c r="S19" s="99"/>
      <c r="T19" s="100"/>
      <c r="U19" s="88"/>
      <c r="V19" s="98" t="str">
        <f>IF(K17="X","NOME DO COMPONENTE:",IF(N17="x","",""))</f>
        <v/>
      </c>
      <c r="W19" s="99"/>
      <c r="X19" s="99"/>
      <c r="Y19" s="99"/>
      <c r="Z19" s="95"/>
      <c r="AA19" s="96"/>
      <c r="AB19" s="96"/>
      <c r="AC19" s="96"/>
      <c r="AD19" s="97"/>
      <c r="AH19" s="84" t="s">
        <v>295</v>
      </c>
      <c r="AI19" t="s">
        <v>334</v>
      </c>
      <c r="AJ19" s="7" t="s">
        <v>360</v>
      </c>
      <c r="AM19"/>
      <c r="AN19"/>
      <c r="AO19"/>
      <c r="AP19"/>
    </row>
    <row r="20" spans="1:42" ht="19.899999999999999" customHeight="1" x14ac:dyDescent="0.25">
      <c r="A20" s="98" t="str">
        <f>IF(K17="X","DATA DE HOMOLOGAÇÃO DO COMPONENTE:",IF(N17="x","",""))</f>
        <v/>
      </c>
      <c r="B20" s="99"/>
      <c r="C20" s="99"/>
      <c r="D20" s="99"/>
      <c r="E20" s="99"/>
      <c r="F20" s="99"/>
      <c r="G20" s="99"/>
      <c r="H20" s="99"/>
      <c r="I20" s="99"/>
      <c r="J20" s="99"/>
      <c r="K20" s="99"/>
      <c r="L20" s="141"/>
      <c r="M20" s="142"/>
      <c r="N20" s="142"/>
      <c r="O20" s="143"/>
      <c r="P20" s="99" t="str">
        <f>IF(K17="X","DATA DE PRORROGAÇÃO:",IF(N17="x","",""))</f>
        <v/>
      </c>
      <c r="Q20" s="99"/>
      <c r="R20" s="99"/>
      <c r="S20" s="99"/>
      <c r="T20" s="99"/>
      <c r="U20" s="141"/>
      <c r="V20" s="142"/>
      <c r="W20" s="143"/>
      <c r="X20" s="98" t="str">
        <f>IF(K17="X","DATA DE ENCERRAMENTO:",IF(N17="x","",""))</f>
        <v/>
      </c>
      <c r="Y20" s="99"/>
      <c r="Z20" s="99"/>
      <c r="AA20" s="99"/>
      <c r="AB20" s="116"/>
      <c r="AC20" s="117"/>
      <c r="AD20" s="118"/>
      <c r="AH20" s="84" t="s">
        <v>296</v>
      </c>
      <c r="AI20" t="s">
        <v>334</v>
      </c>
      <c r="AJ20" s="7" t="s">
        <v>360</v>
      </c>
      <c r="AM20"/>
      <c r="AN20"/>
      <c r="AO20"/>
      <c r="AP20"/>
    </row>
    <row r="21" spans="1:42" ht="7.9" customHeight="1" x14ac:dyDescent="0.2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H21" s="84" t="s">
        <v>408</v>
      </c>
      <c r="AI21" t="s">
        <v>334</v>
      </c>
      <c r="AJ21" s="7" t="s">
        <v>360</v>
      </c>
      <c r="AM21"/>
      <c r="AN21"/>
      <c r="AO21"/>
      <c r="AP21"/>
    </row>
    <row r="22" spans="1:42" ht="15" customHeight="1" x14ac:dyDescent="0.25">
      <c r="A22" s="110" t="s">
        <v>388</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2"/>
      <c r="AH22" s="84" t="s">
        <v>426</v>
      </c>
      <c r="AI22" t="s">
        <v>1</v>
      </c>
      <c r="AJ22" t="s">
        <v>1</v>
      </c>
      <c r="AM22"/>
      <c r="AN22"/>
      <c r="AO22"/>
      <c r="AP22"/>
    </row>
    <row r="23" spans="1:42" ht="19.899999999999999" customHeight="1" x14ac:dyDescent="0.25">
      <c r="A23" s="98" t="s">
        <v>369</v>
      </c>
      <c r="B23" s="99"/>
      <c r="C23" s="99"/>
      <c r="D23" s="99"/>
      <c r="E23" s="99"/>
      <c r="F23" s="99"/>
      <c r="G23" s="99"/>
      <c r="H23" s="99"/>
      <c r="I23" s="99"/>
      <c r="J23" s="99"/>
      <c r="K23" s="99"/>
      <c r="L23" s="99"/>
      <c r="M23" s="95"/>
      <c r="N23" s="96"/>
      <c r="O23" s="96"/>
      <c r="P23" s="96"/>
      <c r="Q23" s="96"/>
      <c r="R23" s="96"/>
      <c r="S23" s="96"/>
      <c r="T23" s="96"/>
      <c r="U23" s="96"/>
      <c r="V23" s="96"/>
      <c r="W23" s="96"/>
      <c r="X23" s="96"/>
      <c r="Y23" s="96"/>
      <c r="Z23" s="96"/>
      <c r="AA23" s="96"/>
      <c r="AB23" s="96"/>
      <c r="AC23" s="96"/>
      <c r="AD23" s="97"/>
      <c r="AH23" s="84" t="s">
        <v>409</v>
      </c>
      <c r="AI23" t="s">
        <v>334</v>
      </c>
      <c r="AJ23" s="7" t="s">
        <v>360</v>
      </c>
      <c r="AM23"/>
      <c r="AN23"/>
      <c r="AO23"/>
      <c r="AP23"/>
    </row>
    <row r="24" spans="1:42" ht="7.9" customHeight="1" x14ac:dyDescent="0.2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3"/>
      <c r="AH24" s="84" t="s">
        <v>416</v>
      </c>
      <c r="AI24" t="s">
        <v>1</v>
      </c>
      <c r="AJ24" s="7" t="s">
        <v>1</v>
      </c>
      <c r="AM24"/>
      <c r="AN24"/>
      <c r="AO24"/>
      <c r="AP24"/>
    </row>
    <row r="25" spans="1:42" ht="15" customHeight="1" x14ac:dyDescent="0.25">
      <c r="A25" s="91" t="str">
        <f>IF($A$4="","",IF($AG$4="e","","OP"))</f>
        <v/>
      </c>
      <c r="B25" s="89"/>
      <c r="C25" s="98" t="str">
        <f>IF($A$4="","",IF($AG$4="E","","INFORME POR NOME A DISCIPLINA (1):"))</f>
        <v/>
      </c>
      <c r="D25" s="99"/>
      <c r="E25" s="99"/>
      <c r="F25" s="99"/>
      <c r="G25" s="99"/>
      <c r="H25" s="100"/>
      <c r="I25" s="95"/>
      <c r="J25" s="96"/>
      <c r="K25" s="96"/>
      <c r="L25" s="96"/>
      <c r="M25" s="97"/>
      <c r="N25" s="98" t="str">
        <f>IF($A$4="","",IF($AG$4="E","","A AULA POSSUÍ UM TITULAR:"))</f>
        <v/>
      </c>
      <c r="O25" s="99"/>
      <c r="P25" s="99"/>
      <c r="Q25" s="101"/>
      <c r="R25" s="104"/>
      <c r="S25" s="97"/>
      <c r="T25" s="98" t="str">
        <f>IF(Q25="livres","HOUVE ABERTURA DE CONCURSO PÚBLICO:",IF(Q25="Não","HOUVE ABERTURA DE CONCURSO PÚBLICO:","----------------" ))</f>
        <v>----------------</v>
      </c>
      <c r="U25" s="99"/>
      <c r="V25" s="100"/>
      <c r="W25" s="86"/>
      <c r="X25" s="98" t="str">
        <f>IF(W25="SIM","N° DO EDITAL:","")</f>
        <v/>
      </c>
      <c r="Y25" s="99"/>
      <c r="Z25" s="100"/>
      <c r="AA25" s="90"/>
      <c r="AB25" s="98" t="str">
        <f>IF(W25="SIM","N° DO PROCESSO:","")</f>
        <v/>
      </c>
      <c r="AC25" s="100"/>
      <c r="AD25" s="90"/>
      <c r="AH25" s="84" t="s">
        <v>425</v>
      </c>
      <c r="AI25" t="s">
        <v>1</v>
      </c>
      <c r="AJ25" s="7" t="s">
        <v>1</v>
      </c>
      <c r="AM25"/>
      <c r="AN25"/>
      <c r="AO25"/>
      <c r="AP25"/>
    </row>
    <row r="26" spans="1:42" ht="7.9" customHeight="1" x14ac:dyDescent="0.25">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3"/>
      <c r="AH26" s="84" t="s">
        <v>355</v>
      </c>
      <c r="AI26" t="s">
        <v>334</v>
      </c>
      <c r="AJ26" s="7" t="s">
        <v>360</v>
      </c>
      <c r="AK26" s="4"/>
      <c r="AM26"/>
      <c r="AN26"/>
      <c r="AO26"/>
      <c r="AP26"/>
    </row>
    <row r="27" spans="1:42" ht="15" customHeight="1" x14ac:dyDescent="0.25">
      <c r="A27" s="91" t="str">
        <f>IF($A$4="","",IF($AG$4="e","","OP"))</f>
        <v/>
      </c>
      <c r="B27" s="89"/>
      <c r="C27" s="98" t="str">
        <f>IF($A$4="","",IF($AG$4="E","","INFORME POR NOME A DISCIPLINA (2):"))</f>
        <v/>
      </c>
      <c r="D27" s="99"/>
      <c r="E27" s="99"/>
      <c r="F27" s="99"/>
      <c r="G27" s="99"/>
      <c r="H27" s="100"/>
      <c r="I27" s="95"/>
      <c r="J27" s="96"/>
      <c r="K27" s="96"/>
      <c r="L27" s="96"/>
      <c r="M27" s="97"/>
      <c r="N27" s="98" t="str">
        <f>IF($A$4="","",IF($AG$4="E","","A AULA POSSUÍ UM TITULAR:"))</f>
        <v/>
      </c>
      <c r="O27" s="99"/>
      <c r="P27" s="99"/>
      <c r="Q27" s="101"/>
      <c r="R27" s="104"/>
      <c r="S27" s="97"/>
      <c r="T27" s="98" t="str">
        <f>IF(Q27="livres","HOUVE ABERTURA DE CONCURSO PÚBLICO:",IF(Q27="Não","HOUVE ABERTURA DE CONCURSO PÚBLICO:","----------------" ))</f>
        <v>----------------</v>
      </c>
      <c r="U27" s="99"/>
      <c r="V27" s="100"/>
      <c r="W27" s="86"/>
      <c r="X27" s="98" t="str">
        <f>IF(W27="SIM","N° DO EDITAL:","")</f>
        <v/>
      </c>
      <c r="Y27" s="99"/>
      <c r="Z27" s="100"/>
      <c r="AA27" s="90"/>
      <c r="AB27" s="98" t="str">
        <f>IF(W27="SIM","N° DO PROCESSO:","")</f>
        <v/>
      </c>
      <c r="AC27" s="100"/>
      <c r="AD27" s="90"/>
      <c r="AH27" s="84" t="s">
        <v>410</v>
      </c>
      <c r="AI27" t="s">
        <v>411</v>
      </c>
      <c r="AJ27" s="7" t="s">
        <v>360</v>
      </c>
      <c r="AK27" s="4"/>
      <c r="AM27"/>
      <c r="AN27"/>
      <c r="AO27"/>
      <c r="AP27"/>
    </row>
    <row r="28" spans="1:42" ht="7.9" customHeight="1" x14ac:dyDescent="0.2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3"/>
      <c r="AH28" s="84" t="s">
        <v>427</v>
      </c>
      <c r="AI28" t="s">
        <v>1</v>
      </c>
      <c r="AJ28" s="7" t="s">
        <v>1</v>
      </c>
      <c r="AK28" s="4"/>
      <c r="AM28"/>
      <c r="AN28"/>
      <c r="AO28"/>
      <c r="AP28"/>
    </row>
    <row r="29" spans="1:42" ht="15" customHeight="1" x14ac:dyDescent="0.25">
      <c r="A29" s="91" t="str">
        <f>IF($A$4="","",IF($AG$4="e","","OP"))</f>
        <v/>
      </c>
      <c r="B29" s="89"/>
      <c r="C29" s="98" t="str">
        <f>IF($A$4="","",IF($AG$4="E","","INFORME POR NOME A DISCIPLINA (3):"))</f>
        <v/>
      </c>
      <c r="D29" s="99"/>
      <c r="E29" s="99"/>
      <c r="F29" s="99"/>
      <c r="G29" s="99"/>
      <c r="H29" s="100"/>
      <c r="I29" s="95"/>
      <c r="J29" s="96"/>
      <c r="K29" s="96"/>
      <c r="L29" s="96"/>
      <c r="M29" s="97"/>
      <c r="N29" s="98" t="str">
        <f>IF($A$4="","",IF($AG$4="E","","A AULA POSSUÍ UM TITULAR:"))</f>
        <v/>
      </c>
      <c r="O29" s="99"/>
      <c r="P29" s="99"/>
      <c r="Q29" s="101"/>
      <c r="R29" s="104"/>
      <c r="S29" s="97"/>
      <c r="T29" s="98" t="str">
        <f>IF(Q29="livres","HOUVE ABERTURA DE CONCURSO PÚBLICO:",IF(Q29="Não","HOUVE ABERTURA DE CONCURSO PÚBLICO:","----------------" ))</f>
        <v>----------------</v>
      </c>
      <c r="U29" s="99"/>
      <c r="V29" s="100"/>
      <c r="W29" s="86"/>
      <c r="X29" s="98" t="str">
        <f>IF(W29="SIM","N° DO EDITAL:","")</f>
        <v/>
      </c>
      <c r="Y29" s="99"/>
      <c r="Z29" s="100"/>
      <c r="AA29" s="90"/>
      <c r="AB29" s="98" t="str">
        <f>IF(W29="SIM","N° DO PROCESSO:","")</f>
        <v/>
      </c>
      <c r="AC29" s="100"/>
      <c r="AD29" s="90"/>
      <c r="AE29" s="5"/>
      <c r="AH29" s="84" t="s">
        <v>412</v>
      </c>
      <c r="AI29" t="s">
        <v>334</v>
      </c>
      <c r="AJ29" s="7" t="s">
        <v>360</v>
      </c>
      <c r="AK29" s="4"/>
    </row>
    <row r="30" spans="1:42" ht="7.9" customHeight="1" x14ac:dyDescent="0.2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3"/>
      <c r="AH30" s="84" t="s">
        <v>421</v>
      </c>
      <c r="AI30" t="s">
        <v>334</v>
      </c>
      <c r="AJ30" s="7" t="s">
        <v>360</v>
      </c>
    </row>
    <row r="31" spans="1:42" ht="15" customHeight="1" x14ac:dyDescent="0.25">
      <c r="A31" s="91" t="str">
        <f>IF($A$4="","",IF($AG$4="e","","OP"))</f>
        <v/>
      </c>
      <c r="B31" s="89"/>
      <c r="C31" s="98" t="str">
        <f>IF($A$4="","",IF($AG$4="E","","INFORME POR NOME A DISCIPLINA (4):"))</f>
        <v/>
      </c>
      <c r="D31" s="99"/>
      <c r="E31" s="99"/>
      <c r="F31" s="99"/>
      <c r="G31" s="99"/>
      <c r="H31" s="100"/>
      <c r="I31" s="95"/>
      <c r="J31" s="96"/>
      <c r="K31" s="96"/>
      <c r="L31" s="96"/>
      <c r="M31" s="97"/>
      <c r="N31" s="98" t="str">
        <f>IF($A$4="","",IF($AG$4="E","","A AULA POSSUÍ UM TITULAR:"))</f>
        <v/>
      </c>
      <c r="O31" s="99"/>
      <c r="P31" s="99"/>
      <c r="Q31" s="101"/>
      <c r="R31" s="104"/>
      <c r="S31" s="97"/>
      <c r="T31" s="98" t="str">
        <f>IF(Q31="livres","HOUVE ABERTURA DE CONCURSO PÚBLICO:",IF(Q31="Não","HOUVE ABERTURA DE CONCURSO PÚBLICO:","----------------" ))</f>
        <v>----------------</v>
      </c>
      <c r="U31" s="99"/>
      <c r="V31" s="100"/>
      <c r="W31" s="86"/>
      <c r="X31" s="98" t="str">
        <f>IF(W31="SIM","N° DO EDITAL:","")</f>
        <v/>
      </c>
      <c r="Y31" s="99"/>
      <c r="Z31" s="100"/>
      <c r="AA31" s="90"/>
      <c r="AB31" s="98" t="str">
        <f>IF(W31="SIM","N° DO PROCESSO:","")</f>
        <v/>
      </c>
      <c r="AC31" s="100"/>
      <c r="AD31" s="90"/>
      <c r="AH31" s="84" t="s">
        <v>420</v>
      </c>
      <c r="AI31" t="s">
        <v>411</v>
      </c>
      <c r="AJ31" s="7" t="s">
        <v>360</v>
      </c>
    </row>
    <row r="32" spans="1:42" ht="7.9" customHeight="1" x14ac:dyDescent="0.2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3"/>
      <c r="AH32" s="84" t="s">
        <v>419</v>
      </c>
      <c r="AI32" t="s">
        <v>411</v>
      </c>
      <c r="AJ32" s="7" t="s">
        <v>360</v>
      </c>
    </row>
    <row r="33" spans="1:45" ht="15" customHeight="1" x14ac:dyDescent="0.25">
      <c r="A33" s="91" t="str">
        <f>IF($A$4="","",IF($AG$4="e","","OP"))</f>
        <v/>
      </c>
      <c r="B33" s="89"/>
      <c r="C33" s="98" t="str">
        <f>IF($A$4="","",IF($AG$4="E","","INFORME POR NOME A DISCIPLINA (5):"))</f>
        <v/>
      </c>
      <c r="D33" s="99"/>
      <c r="E33" s="99"/>
      <c r="F33" s="99"/>
      <c r="G33" s="99"/>
      <c r="H33" s="100"/>
      <c r="I33" s="95"/>
      <c r="J33" s="96"/>
      <c r="K33" s="96"/>
      <c r="L33" s="96"/>
      <c r="M33" s="97"/>
      <c r="N33" s="98" t="str">
        <f>IF($A$4="","",IF($AG$4="E","","A AULA POSSUÍ UM TITULAR:"))</f>
        <v/>
      </c>
      <c r="O33" s="99"/>
      <c r="P33" s="99"/>
      <c r="Q33" s="101"/>
      <c r="R33" s="104"/>
      <c r="S33" s="97"/>
      <c r="T33" s="98" t="str">
        <f>IF(Q33="livres","HOUVE ABERTURA DE CONCURSO PÚBLICO:",IF(Q33="Não","HOUVE ABERTURA DE CONCURSO PÚBLICO:","----------------" ))</f>
        <v>----------------</v>
      </c>
      <c r="U33" s="99"/>
      <c r="V33" s="100"/>
      <c r="W33" s="86"/>
      <c r="X33" s="98" t="str">
        <f>IF(W33="SIM","N° DO EDITAL:","")</f>
        <v/>
      </c>
      <c r="Y33" s="99"/>
      <c r="Z33" s="100"/>
      <c r="AA33" s="90"/>
      <c r="AB33" s="98" t="str">
        <f>IF(W33="SIM","N° DO PROCESSO:","")</f>
        <v/>
      </c>
      <c r="AC33" s="100"/>
      <c r="AD33" s="90"/>
      <c r="AH33" s="84" t="s">
        <v>413</v>
      </c>
      <c r="AI33" t="s">
        <v>334</v>
      </c>
      <c r="AJ33" s="7" t="s">
        <v>360</v>
      </c>
    </row>
    <row r="34" spans="1:45" ht="7.9" customHeight="1" x14ac:dyDescent="0.2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3"/>
      <c r="AH34" s="84" t="s">
        <v>414</v>
      </c>
      <c r="AI34" t="s">
        <v>334</v>
      </c>
      <c r="AJ34" s="7" t="s">
        <v>360</v>
      </c>
    </row>
    <row r="35" spans="1:45" ht="15" customHeight="1" x14ac:dyDescent="0.25">
      <c r="A35" s="91" t="str">
        <f>IF($A$4="","",IF($AG$4="e","","OP"))</f>
        <v/>
      </c>
      <c r="B35" s="89"/>
      <c r="C35" s="98" t="str">
        <f>IF($A$4="","",IF($AG$4="E","","INFORME POR NOME A DISCIPLINA (6):"))</f>
        <v/>
      </c>
      <c r="D35" s="99"/>
      <c r="E35" s="99"/>
      <c r="F35" s="99"/>
      <c r="G35" s="99"/>
      <c r="H35" s="100"/>
      <c r="I35" s="95"/>
      <c r="J35" s="96"/>
      <c r="K35" s="96"/>
      <c r="L35" s="96"/>
      <c r="M35" s="97"/>
      <c r="N35" s="98" t="str">
        <f>IF($A$4="","",IF($AG$4="E","","A AULA POSSUÍ UM TITULAR:"))</f>
        <v/>
      </c>
      <c r="O35" s="99"/>
      <c r="P35" s="99"/>
      <c r="Q35" s="101"/>
      <c r="R35" s="104"/>
      <c r="S35" s="97"/>
      <c r="T35" s="98" t="str">
        <f>IF(Q35="livres","HOUVE ABERTURA DE CONCURSO PÚBLICO:",IF(Q35="Não","HOUVE ABERTURA DE CONCURSO PÚBLICO:","----------------" ))</f>
        <v>----------------</v>
      </c>
      <c r="U35" s="99"/>
      <c r="V35" s="100"/>
      <c r="W35" s="86"/>
      <c r="X35" s="98" t="str">
        <f>IF(W35="SIM","N° DO EDITAL:","")</f>
        <v/>
      </c>
      <c r="Y35" s="99"/>
      <c r="Z35" s="100"/>
      <c r="AA35" s="90"/>
      <c r="AB35" s="98" t="str">
        <f>IF(W35="SIM","N° DO PROCESSO:","")</f>
        <v/>
      </c>
      <c r="AC35" s="100"/>
      <c r="AD35" s="90"/>
      <c r="AH35" s="84" t="s">
        <v>415</v>
      </c>
      <c r="AI35" t="s">
        <v>334</v>
      </c>
      <c r="AJ35" s="7" t="s">
        <v>360</v>
      </c>
    </row>
    <row r="36" spans="1:45" ht="7.9" customHeight="1" x14ac:dyDescent="0.2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3"/>
    </row>
    <row r="37" spans="1:45" ht="15" customHeight="1" x14ac:dyDescent="0.25">
      <c r="A37" s="91" t="str">
        <f>IF($A$4="","",IF($AG$4="e","","OP"))</f>
        <v/>
      </c>
      <c r="B37" s="89"/>
      <c r="C37" s="98" t="str">
        <f>IF($A$4="","",IF($AG$4="E","","INFORME POR NOME A DISCIPLINA (7):"))</f>
        <v/>
      </c>
      <c r="D37" s="99"/>
      <c r="E37" s="99"/>
      <c r="F37" s="99"/>
      <c r="G37" s="99"/>
      <c r="H37" s="100"/>
      <c r="I37" s="95"/>
      <c r="J37" s="96"/>
      <c r="K37" s="96"/>
      <c r="L37" s="96"/>
      <c r="M37" s="97"/>
      <c r="N37" s="98" t="str">
        <f>IF($A$4="","",IF($AG$4="E","","A AULA POSSUÍ UM TITULAR:"))</f>
        <v/>
      </c>
      <c r="O37" s="99"/>
      <c r="P37" s="99"/>
      <c r="Q37" s="101"/>
      <c r="R37" s="104"/>
      <c r="S37" s="97"/>
      <c r="T37" s="98" t="str">
        <f>IF(Q37="livres","HOUVE ABERTURA DE CONCURSO PÚBLICO:",IF(Q37="Não","HOUVE ABERTURA DE CONCURSO PÚBLICO:","----------------" ))</f>
        <v>----------------</v>
      </c>
      <c r="U37" s="99"/>
      <c r="V37" s="100"/>
      <c r="W37" s="86"/>
      <c r="X37" s="98" t="str">
        <f>IF(W37="SIM","N° DO EDITAL:","")</f>
        <v/>
      </c>
      <c r="Y37" s="99"/>
      <c r="Z37" s="100"/>
      <c r="AA37" s="90"/>
      <c r="AB37" s="98" t="str">
        <f>IF(W37="SIM","N° DO PROCESSO:","")</f>
        <v/>
      </c>
      <c r="AC37" s="100"/>
      <c r="AD37" s="90"/>
    </row>
    <row r="38" spans="1:45" ht="7.9" customHeight="1" x14ac:dyDescent="0.2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3"/>
      <c r="AQ38" s="23"/>
      <c r="AR38" s="23"/>
      <c r="AS38" s="23"/>
    </row>
    <row r="39" spans="1:45" ht="15" customHeight="1" x14ac:dyDescent="0.25">
      <c r="A39" s="91" t="str">
        <f>IF($A$4="","",IF($AG$4="e","","OP"))</f>
        <v/>
      </c>
      <c r="B39" s="89"/>
      <c r="C39" s="98" t="str">
        <f>IF($A$4="","",IF($AG$4="E","","INFORME POR NOME A DISCIPLINA (8):"))</f>
        <v/>
      </c>
      <c r="D39" s="99"/>
      <c r="E39" s="99"/>
      <c r="F39" s="99"/>
      <c r="G39" s="99"/>
      <c r="H39" s="100"/>
      <c r="I39" s="95"/>
      <c r="J39" s="96"/>
      <c r="K39" s="96"/>
      <c r="L39" s="96"/>
      <c r="M39" s="97"/>
      <c r="N39" s="98" t="str">
        <f>IF($A$4="","",IF($AG$4="E","","A AULA POSSUÍ UM TITULAR:"))</f>
        <v/>
      </c>
      <c r="O39" s="99"/>
      <c r="P39" s="99"/>
      <c r="Q39" s="101"/>
      <c r="R39" s="104"/>
      <c r="S39" s="97"/>
      <c r="T39" s="98" t="str">
        <f>IF(Q39="livres","HOUVE ABERTURA DE CONCURSO PÚBLICO:",IF(Q39="Não","HOUVE ABERTURA DE CONCURSO PÚBLICO:","----------------" ))</f>
        <v>----------------</v>
      </c>
      <c r="U39" s="99"/>
      <c r="V39" s="100"/>
      <c r="W39" s="86"/>
      <c r="X39" s="98" t="str">
        <f>IF(W39="SIM","N° DO EDITAL:","")</f>
        <v/>
      </c>
      <c r="Y39" s="99"/>
      <c r="Z39" s="100"/>
      <c r="AA39" s="90"/>
      <c r="AB39" s="98" t="str">
        <f>IF(W39="SIM","N° DO PROCESSO:","")</f>
        <v/>
      </c>
      <c r="AC39" s="100"/>
      <c r="AD39" s="90"/>
      <c r="AQ39" s="23"/>
      <c r="AR39" s="23"/>
      <c r="AS39" s="23"/>
    </row>
    <row r="40" spans="1:45" ht="7.9" customHeight="1" x14ac:dyDescent="0.25">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3"/>
      <c r="AQ40" s="23"/>
      <c r="AR40" s="23"/>
      <c r="AS40" s="23"/>
    </row>
    <row r="41" spans="1:45" ht="15" customHeight="1" x14ac:dyDescent="0.25">
      <c r="A41" s="91" t="str">
        <f>IF($A$4="","",IF($AG$4="e","","OP"))</f>
        <v/>
      </c>
      <c r="B41" s="89"/>
      <c r="C41" s="98" t="str">
        <f>IF($A$4="","",IF($AG$4="E","","INFORME POR NOME A DISCIPLINA (9):"))</f>
        <v/>
      </c>
      <c r="D41" s="99"/>
      <c r="E41" s="99"/>
      <c r="F41" s="99"/>
      <c r="G41" s="99"/>
      <c r="H41" s="100"/>
      <c r="I41" s="95"/>
      <c r="J41" s="96"/>
      <c r="K41" s="96"/>
      <c r="L41" s="96"/>
      <c r="M41" s="97"/>
      <c r="N41" s="98" t="str">
        <f>IF($A$4="","",IF($AG$4="E","","A AULA POSSUÍ UM TITULAR:"))</f>
        <v/>
      </c>
      <c r="O41" s="99"/>
      <c r="P41" s="99"/>
      <c r="Q41" s="101"/>
      <c r="R41" s="104"/>
      <c r="S41" s="97"/>
      <c r="T41" s="98" t="str">
        <f>IF(Q41="livres","HOUVE ABERTURA DE CONCURSO PÚBLICO:",IF(Q41="Não","HOUVE ABERTURA DE CONCURSO PÚBLICO:","----------------" ))</f>
        <v>----------------</v>
      </c>
      <c r="U41" s="99"/>
      <c r="V41" s="100"/>
      <c r="W41" s="86"/>
      <c r="X41" s="98" t="str">
        <f>IF(W41="SIM","N° DO EDITAL:","")</f>
        <v/>
      </c>
      <c r="Y41" s="99"/>
      <c r="Z41" s="100"/>
      <c r="AA41" s="90"/>
      <c r="AB41" s="98" t="str">
        <f>IF(W41="SIM","N° DO PROCESSO:","")</f>
        <v/>
      </c>
      <c r="AC41" s="100"/>
      <c r="AD41" s="90"/>
      <c r="AQ41" s="23"/>
      <c r="AR41" s="23"/>
      <c r="AS41" s="23"/>
    </row>
    <row r="42" spans="1:45" ht="7.9" customHeight="1" x14ac:dyDescent="0.25">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3"/>
      <c r="AQ42" s="23"/>
      <c r="AR42" s="23"/>
      <c r="AS42" s="23"/>
    </row>
    <row r="43" spans="1:45" ht="15" customHeight="1" x14ac:dyDescent="0.25">
      <c r="A43" s="91" t="str">
        <f>IF($A$4="","",IF($AG$4="e","","OP"))</f>
        <v/>
      </c>
      <c r="B43" s="89"/>
      <c r="C43" s="98" t="str">
        <f>IF($A$4="","",IF($AG$4="E","","INFORME POR NOME A DISCIPLINA (10):"))</f>
        <v/>
      </c>
      <c r="D43" s="99"/>
      <c r="E43" s="99"/>
      <c r="F43" s="99"/>
      <c r="G43" s="99"/>
      <c r="H43" s="100"/>
      <c r="I43" s="95"/>
      <c r="J43" s="96"/>
      <c r="K43" s="96"/>
      <c r="L43" s="96"/>
      <c r="M43" s="97"/>
      <c r="N43" s="98" t="str">
        <f>IF($A$4="","",IF($AG$4="E","","A AULA POSSUÍ UM TITULAR:"))</f>
        <v/>
      </c>
      <c r="O43" s="99"/>
      <c r="P43" s="99"/>
      <c r="Q43" s="101"/>
      <c r="R43" s="104"/>
      <c r="S43" s="97"/>
      <c r="T43" s="98" t="str">
        <f>IF(Q43="livres","HOUVE ABERTURA DE CONCURSO PÚBLICO:",IF(Q43="Não","HOUVE ABERTURA DE CONCURSO PÚBLICO:","----------------" ))</f>
        <v>----------------</v>
      </c>
      <c r="U43" s="99"/>
      <c r="V43" s="100"/>
      <c r="W43" s="86"/>
      <c r="X43" s="98" t="str">
        <f>IF(W43="SIM","N° DO EDITAL:","")</f>
        <v/>
      </c>
      <c r="Y43" s="99"/>
      <c r="Z43" s="100"/>
      <c r="AA43" s="90"/>
      <c r="AB43" s="98" t="str">
        <f>IF(W43="SIM","N° DO PROCESSO:","")</f>
        <v/>
      </c>
      <c r="AC43" s="100"/>
      <c r="AD43" s="90"/>
      <c r="AE43" s="49"/>
      <c r="AH43" s="72"/>
      <c r="AQ43" s="23"/>
      <c r="AR43" s="23"/>
      <c r="AS43" s="23"/>
    </row>
    <row r="44" spans="1:45" ht="7.9" customHeight="1" x14ac:dyDescent="0.2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3"/>
      <c r="AQ44" s="23"/>
      <c r="AR44" s="23"/>
      <c r="AS44" s="23"/>
    </row>
    <row r="45" spans="1:45" ht="15" customHeight="1" x14ac:dyDescent="0.25">
      <c r="A45" s="147" t="s">
        <v>366</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9"/>
      <c r="AQ45" s="23"/>
      <c r="AR45" s="23"/>
      <c r="AS45" s="23"/>
    </row>
    <row r="46" spans="1:45" ht="13.9" customHeight="1" x14ac:dyDescent="0.25">
      <c r="A46" s="150" t="s">
        <v>333</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2"/>
      <c r="AQ46" s="23"/>
      <c r="AR46" s="23"/>
      <c r="AS46" s="23"/>
    </row>
    <row r="47" spans="1:45" ht="19.899999999999999" customHeight="1" x14ac:dyDescent="0.25">
      <c r="A47" s="153" t="s">
        <v>342</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5"/>
    </row>
    <row r="48" spans="1:45" ht="19.899999999999999" customHeight="1" x14ac:dyDescent="0.25"/>
    <row r="61" spans="38:50" ht="19.899999999999999" hidden="1" customHeight="1" x14ac:dyDescent="0.25">
      <c r="AL61" t="s">
        <v>339</v>
      </c>
      <c r="AQ61" s="42"/>
      <c r="AR61" s="42"/>
      <c r="AS61" s="42"/>
      <c r="AT61" s="42"/>
      <c r="AU61" s="42"/>
      <c r="AV61" s="42"/>
      <c r="AW61" s="42"/>
      <c r="AX61" s="42"/>
    </row>
    <row r="62" spans="38:50" ht="19.899999999999999" hidden="1" customHeight="1" x14ac:dyDescent="0.25">
      <c r="AL62" t="s">
        <v>340</v>
      </c>
      <c r="AQ62" s="43"/>
      <c r="AR62" s="43"/>
      <c r="AS62" s="43"/>
      <c r="AT62" s="43"/>
      <c r="AU62" s="43"/>
      <c r="AV62" s="43"/>
      <c r="AW62" s="43"/>
      <c r="AX62" s="43"/>
    </row>
    <row r="65" spans="1:31" ht="19.899999999999999" hidden="1" customHeight="1" x14ac:dyDescent="0.25">
      <c r="AE65" s="82"/>
    </row>
    <row r="66" spans="1:31" ht="19.899999999999999" hidden="1" customHeight="1" x14ac:dyDescent="0.25">
      <c r="AE66" s="82"/>
    </row>
    <row r="67" spans="1:31" ht="19.899999999999999" hidden="1" customHeight="1" x14ac:dyDescent="0.25">
      <c r="AE67" s="82"/>
    </row>
    <row r="74" spans="1:31" ht="19.899999999999999" hidden="1" customHeight="1" x14ac:dyDescent="0.2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row>
    <row r="75" spans="1:31" ht="19.899999999999999" hidden="1" customHeight="1" x14ac:dyDescent="0.2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row>
    <row r="76" spans="1:31" ht="19.899999999999999" hidden="1" customHeight="1" x14ac:dyDescent="0.2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row>
    <row r="77" spans="1:31" ht="19.899999999999999" hidden="1" customHeight="1" x14ac:dyDescent="0.2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row>
    <row r="78" spans="1:31" ht="19.899999999999999" hidden="1" customHeight="1" x14ac:dyDescent="0.2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row>
    <row r="79" spans="1:31" ht="19.899999999999999" hidden="1" customHeight="1" x14ac:dyDescent="0.25">
      <c r="A79" s="58"/>
      <c r="B79" s="58"/>
      <c r="C79" s="58"/>
      <c r="D79" s="58"/>
      <c r="E79" s="58"/>
      <c r="F79" s="58"/>
      <c r="G79" s="58"/>
      <c r="H79" s="61"/>
      <c r="I79" s="61"/>
      <c r="J79" s="61"/>
      <c r="K79" s="61"/>
      <c r="L79" s="61"/>
      <c r="M79" s="61"/>
      <c r="N79" s="61"/>
      <c r="O79" s="61"/>
      <c r="P79" s="61"/>
      <c r="Q79" s="58"/>
      <c r="R79" s="58"/>
      <c r="S79" s="58"/>
      <c r="T79" s="58"/>
      <c r="U79" s="58"/>
      <c r="V79" s="58"/>
      <c r="W79" s="58"/>
      <c r="X79" s="59"/>
      <c r="Y79" s="59"/>
      <c r="Z79" s="59"/>
      <c r="AA79" s="59"/>
      <c r="AB79" s="59"/>
      <c r="AC79" s="59"/>
      <c r="AD79" s="59"/>
    </row>
    <row r="80" spans="1:31" ht="19.899999999999999" hidden="1" customHeight="1" x14ac:dyDescent="0.25">
      <c r="A80" s="58"/>
      <c r="B80" s="58"/>
      <c r="C80" s="58"/>
      <c r="D80" s="58"/>
      <c r="E80" s="58"/>
      <c r="F80" s="58"/>
      <c r="G80" s="58"/>
      <c r="H80" s="59"/>
      <c r="I80" s="59"/>
      <c r="J80" s="59"/>
      <c r="K80" s="59"/>
      <c r="L80" s="59"/>
      <c r="M80" s="59"/>
      <c r="N80" s="59"/>
      <c r="O80" s="59"/>
      <c r="P80" s="59"/>
      <c r="Q80" s="59"/>
      <c r="R80" s="59"/>
      <c r="S80" s="59"/>
      <c r="T80" s="59"/>
      <c r="U80" s="59"/>
      <c r="V80" s="59"/>
      <c r="W80" s="59"/>
      <c r="X80" s="59"/>
      <c r="Y80" s="59"/>
      <c r="Z80" s="59"/>
      <c r="AA80" s="59"/>
      <c r="AB80" s="59"/>
      <c r="AC80" s="59"/>
      <c r="AD80" s="59"/>
    </row>
    <row r="81" spans="1:30" ht="19.899999999999999" hidden="1" customHeight="1" x14ac:dyDescent="0.25">
      <c r="A81" s="58"/>
      <c r="B81" s="58"/>
      <c r="C81" s="58"/>
      <c r="D81" s="58"/>
      <c r="E81" s="58"/>
      <c r="F81" s="58"/>
      <c r="G81" s="58"/>
      <c r="H81" s="59"/>
      <c r="I81" s="59"/>
      <c r="J81" s="59"/>
      <c r="K81" s="59"/>
      <c r="L81" s="59"/>
      <c r="M81" s="59"/>
      <c r="N81" s="59"/>
      <c r="O81" s="59"/>
      <c r="P81" s="59"/>
      <c r="Q81" s="59"/>
      <c r="R81" s="59"/>
      <c r="S81" s="59"/>
      <c r="T81" s="59"/>
      <c r="U81" s="59"/>
      <c r="V81" s="59"/>
      <c r="W81" s="59"/>
      <c r="X81" s="59"/>
      <c r="Y81" s="58"/>
      <c r="Z81" s="58"/>
      <c r="AA81" s="58"/>
      <c r="AB81" s="59"/>
      <c r="AC81" s="59"/>
      <c r="AD81" s="59"/>
    </row>
    <row r="82" spans="1:30" ht="19.899999999999999" hidden="1" customHeight="1" x14ac:dyDescent="0.25">
      <c r="A82" s="58"/>
      <c r="B82" s="58"/>
      <c r="C82" s="58"/>
      <c r="D82" s="58"/>
      <c r="E82" s="58"/>
      <c r="F82" s="58"/>
      <c r="G82" s="58"/>
      <c r="H82" s="59"/>
      <c r="I82" s="59"/>
      <c r="J82" s="59"/>
      <c r="K82" s="59"/>
      <c r="L82" s="59"/>
      <c r="M82" s="59"/>
      <c r="N82" s="59"/>
      <c r="O82" s="59"/>
      <c r="P82" s="59"/>
      <c r="Q82" s="59"/>
      <c r="R82" s="59"/>
      <c r="S82" s="59"/>
      <c r="T82" s="59"/>
      <c r="U82" s="59"/>
      <c r="V82" s="59"/>
      <c r="W82" s="59"/>
      <c r="X82" s="59"/>
      <c r="Y82" s="58"/>
      <c r="Z82" s="58"/>
      <c r="AA82" s="58"/>
      <c r="AB82" s="59"/>
      <c r="AC82" s="59"/>
      <c r="AD82" s="59"/>
    </row>
    <row r="83" spans="1:30" ht="19.899999999999999" hidden="1" customHeight="1" x14ac:dyDescent="0.25">
      <c r="A83" s="54"/>
      <c r="B83" s="54"/>
      <c r="C83" s="54"/>
      <c r="D83" s="54"/>
      <c r="E83" s="54"/>
      <c r="F83" s="54"/>
      <c r="G83" s="54"/>
      <c r="H83" s="54"/>
      <c r="I83" s="54"/>
      <c r="J83" s="54"/>
      <c r="K83" s="54"/>
      <c r="L83" s="54"/>
      <c r="M83" s="54"/>
      <c r="N83" s="55"/>
      <c r="O83" s="55"/>
      <c r="P83" s="55"/>
      <c r="Q83" s="55"/>
      <c r="R83" s="55"/>
      <c r="S83" s="55"/>
      <c r="T83" s="55"/>
      <c r="U83" s="55"/>
      <c r="V83" s="55"/>
      <c r="W83" s="55"/>
      <c r="X83" s="55"/>
      <c r="Y83" s="55"/>
      <c r="Z83" s="55"/>
      <c r="AA83" s="55"/>
      <c r="AB83" s="55"/>
      <c r="AC83" s="55"/>
      <c r="AD83" s="56"/>
    </row>
    <row r="84" spans="1:30" ht="19.899999999999999" hidden="1" customHeight="1" x14ac:dyDescent="0.2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row>
    <row r="85" spans="1:30" ht="19.899999999999999" hidden="1" customHeight="1"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row>
    <row r="86" spans="1:30" ht="19.899999999999999" hidden="1" customHeight="1" x14ac:dyDescent="0.25">
      <c r="A86" s="63"/>
      <c r="B86" s="63"/>
      <c r="C86" s="63"/>
      <c r="D86" s="63"/>
      <c r="E86" s="63"/>
      <c r="F86" s="63"/>
      <c r="G86" s="63"/>
      <c r="H86" s="63"/>
      <c r="I86" s="63"/>
      <c r="J86" s="64"/>
      <c r="K86" s="64"/>
      <c r="L86" s="64"/>
      <c r="M86" s="64"/>
      <c r="N86" s="64"/>
      <c r="O86" s="64"/>
      <c r="P86" s="64"/>
      <c r="Q86" s="64"/>
      <c r="R86" s="64"/>
      <c r="S86" s="64"/>
      <c r="T86" s="64"/>
      <c r="U86" s="64"/>
      <c r="V86" s="64"/>
      <c r="W86" s="64"/>
      <c r="X86" s="64"/>
      <c r="Y86" s="64"/>
      <c r="Z86" s="64"/>
      <c r="AA86" s="64"/>
      <c r="AB86" s="64"/>
      <c r="AC86" s="64"/>
      <c r="AD86" s="64"/>
    </row>
    <row r="87" spans="1:30" ht="19.899999999999999" hidden="1" customHeight="1" x14ac:dyDescent="0.25">
      <c r="A87" s="63"/>
      <c r="B87" s="63"/>
      <c r="C87" s="63"/>
      <c r="D87" s="63"/>
      <c r="E87" s="63"/>
      <c r="F87" s="63"/>
      <c r="G87" s="63"/>
      <c r="H87" s="63"/>
      <c r="I87" s="63"/>
      <c r="J87" s="63"/>
      <c r="K87" s="64"/>
      <c r="L87" s="64"/>
      <c r="M87" s="64"/>
      <c r="N87" s="64"/>
      <c r="O87" s="64"/>
      <c r="P87" s="64"/>
      <c r="Q87" s="64"/>
      <c r="R87" s="64"/>
      <c r="S87" s="64"/>
      <c r="T87" s="64"/>
      <c r="U87" s="64"/>
      <c r="V87" s="64"/>
      <c r="W87" s="64"/>
      <c r="X87" s="64"/>
      <c r="Y87" s="64"/>
      <c r="Z87" s="64"/>
      <c r="AA87" s="64"/>
      <c r="AB87" s="64"/>
      <c r="AC87" s="64"/>
      <c r="AD87" s="64"/>
    </row>
    <row r="88" spans="1:30" ht="19.899999999999999" hidden="1" customHeight="1"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row>
    <row r="89" spans="1:30" ht="19.899999999999999" hidden="1" customHeight="1"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row>
  </sheetData>
  <sheetProtection algorithmName="SHA-512" hashValue="yOpWQYJrI1+acEHVFeDYKze8etOazFkM0dhRMEuUEqMuVUkX6VcgqWF7G1YzdyDqg5srLbJ5ybs1+whpvl6qTQ==" saltValue="GBPuPHTj+aAqT7Aht+9p8Q==" spinCount="100000" sheet="1" objects="1" scenarios="1"/>
  <protectedRanges>
    <protectedRange sqref="L20 M23 Z19:Z20 K17 N17 E19 M19" name="Intervalo2"/>
    <protectedRange sqref="A4 D7 Q7 U7 AB7 AB13:AB14 AD10 AA11 T10 J10:J14" name="Intervalo1"/>
    <protectedRange sqref="B25 I25 W25 AA25 AD25 N26 B27 I27 Q27 W27 AA27 AD27 B31 I31 Q31 W31 AA31 AD31 B33 I33 Q33 W33 AA33 AD33 B37 I37 Q37 W37 AA37 AD37 B39 I39 Q39 W39 AA39 AD39 B41 I41 Q41 W41 AA41 AD41 B43 I43 Q43 W43 AA43 AD43 Q25:R25 B29 I29 Q29 W29 AA29 AD29 N28 N30 N32 B35 I35 Q35 W35 AA35 AD35 N34 N36 N38 N40 N42 N44" name="Intervalo3_1"/>
  </protectedRanges>
  <dataConsolidate/>
  <mergeCells count="141">
    <mergeCell ref="A47:AD47"/>
    <mergeCell ref="C43:H43"/>
    <mergeCell ref="I43:M43"/>
    <mergeCell ref="T43:V43"/>
    <mergeCell ref="X43:Z43"/>
    <mergeCell ref="AB43:AC43"/>
    <mergeCell ref="N43:Q43"/>
    <mergeCell ref="R43:S43"/>
    <mergeCell ref="X27:Z27"/>
    <mergeCell ref="AB27:AC27"/>
    <mergeCell ref="C29:H29"/>
    <mergeCell ref="I29:M29"/>
    <mergeCell ref="T29:V29"/>
    <mergeCell ref="X29:Z29"/>
    <mergeCell ref="AB29:AC29"/>
    <mergeCell ref="AB39:AC39"/>
    <mergeCell ref="C41:H41"/>
    <mergeCell ref="I41:M41"/>
    <mergeCell ref="T41:V41"/>
    <mergeCell ref="X41:Z41"/>
    <mergeCell ref="AB41:AC41"/>
    <mergeCell ref="AB33:AC33"/>
    <mergeCell ref="C35:H35"/>
    <mergeCell ref="I35:M35"/>
    <mergeCell ref="A45:AD45"/>
    <mergeCell ref="A46:AD46"/>
    <mergeCell ref="T35:V35"/>
    <mergeCell ref="X35:Z35"/>
    <mergeCell ref="AB35:AC35"/>
    <mergeCell ref="C39:H39"/>
    <mergeCell ref="I39:M39"/>
    <mergeCell ref="T39:V39"/>
    <mergeCell ref="X39:Z39"/>
    <mergeCell ref="C37:H37"/>
    <mergeCell ref="I37:M37"/>
    <mergeCell ref="N41:Q41"/>
    <mergeCell ref="N39:Q39"/>
    <mergeCell ref="N37:Q37"/>
    <mergeCell ref="N35:Q35"/>
    <mergeCell ref="R39:S39"/>
    <mergeCell ref="A42:AD42"/>
    <mergeCell ref="A44:AD44"/>
    <mergeCell ref="R41:S41"/>
    <mergeCell ref="T37:V37"/>
    <mergeCell ref="X37:Z37"/>
    <mergeCell ref="AB37:AC37"/>
    <mergeCell ref="A40:AD40"/>
    <mergeCell ref="AB25:AC25"/>
    <mergeCell ref="V17:AD17"/>
    <mergeCell ref="L20:O20"/>
    <mergeCell ref="P20:T20"/>
    <mergeCell ref="U20:W20"/>
    <mergeCell ref="X20:AA20"/>
    <mergeCell ref="Y14:AA14"/>
    <mergeCell ref="AB14:AD14"/>
    <mergeCell ref="V19:Y19"/>
    <mergeCell ref="Z19:AD19"/>
    <mergeCell ref="A1:AD2"/>
    <mergeCell ref="A3:B3"/>
    <mergeCell ref="C3:AD3"/>
    <mergeCell ref="A4:B5"/>
    <mergeCell ref="C4:AD5"/>
    <mergeCell ref="O7:P7"/>
    <mergeCell ref="U7:X7"/>
    <mergeCell ref="Y7:AA7"/>
    <mergeCell ref="A7:C7"/>
    <mergeCell ref="A6:AD6"/>
    <mergeCell ref="AB7:AD7"/>
    <mergeCell ref="Q7:S7"/>
    <mergeCell ref="D7:N7"/>
    <mergeCell ref="W10:AC10"/>
    <mergeCell ref="A13:I13"/>
    <mergeCell ref="A22:AD22"/>
    <mergeCell ref="A23:L23"/>
    <mergeCell ref="M23:AD23"/>
    <mergeCell ref="AB20:AD20"/>
    <mergeCell ref="A21:AD21"/>
    <mergeCell ref="A14:I14"/>
    <mergeCell ref="J14:X14"/>
    <mergeCell ref="A15:AD15"/>
    <mergeCell ref="T10:V10"/>
    <mergeCell ref="J13:X13"/>
    <mergeCell ref="A9:AD9"/>
    <mergeCell ref="A10:I10"/>
    <mergeCell ref="J10:L10"/>
    <mergeCell ref="M10:S10"/>
    <mergeCell ref="A8:AD8"/>
    <mergeCell ref="A24:AD24"/>
    <mergeCell ref="A26:AD26"/>
    <mergeCell ref="A28:AD28"/>
    <mergeCell ref="A30:AD30"/>
    <mergeCell ref="A17:I17"/>
    <mergeCell ref="Q17:U17"/>
    <mergeCell ref="A18:AD18"/>
    <mergeCell ref="A16:AD16"/>
    <mergeCell ref="I27:M27"/>
    <mergeCell ref="T27:V27"/>
    <mergeCell ref="C27:H27"/>
    <mergeCell ref="Y13:AA13"/>
    <mergeCell ref="AB13:AD13"/>
    <mergeCell ref="W11:Z11"/>
    <mergeCell ref="J11:V11"/>
    <mergeCell ref="AA11:AD11"/>
    <mergeCell ref="A12:I12"/>
    <mergeCell ref="J12:AD12"/>
    <mergeCell ref="A11:I11"/>
    <mergeCell ref="A34:AD34"/>
    <mergeCell ref="A36:AD36"/>
    <mergeCell ref="A38:AD38"/>
    <mergeCell ref="C25:H25"/>
    <mergeCell ref="I25:M25"/>
    <mergeCell ref="T25:V25"/>
    <mergeCell ref="R25:S25"/>
    <mergeCell ref="E19:H19"/>
    <mergeCell ref="I19:L19"/>
    <mergeCell ref="N25:Q25"/>
    <mergeCell ref="M19:O19"/>
    <mergeCell ref="A20:K20"/>
    <mergeCell ref="A19:D19"/>
    <mergeCell ref="P19:T19"/>
    <mergeCell ref="N31:Q31"/>
    <mergeCell ref="N29:Q29"/>
    <mergeCell ref="N27:Q27"/>
    <mergeCell ref="R27:S27"/>
    <mergeCell ref="R29:S29"/>
    <mergeCell ref="R31:S31"/>
    <mergeCell ref="R33:S33"/>
    <mergeCell ref="R35:S35"/>
    <mergeCell ref="R37:S37"/>
    <mergeCell ref="X25:Z25"/>
    <mergeCell ref="I33:M33"/>
    <mergeCell ref="T33:V33"/>
    <mergeCell ref="X33:Z33"/>
    <mergeCell ref="N33:Q33"/>
    <mergeCell ref="C31:H31"/>
    <mergeCell ref="I31:M31"/>
    <mergeCell ref="T31:V31"/>
    <mergeCell ref="X31:Z31"/>
    <mergeCell ref="AB31:AC31"/>
    <mergeCell ref="C33:H33"/>
    <mergeCell ref="A32:AD32"/>
  </mergeCells>
  <dataValidations count="6">
    <dataValidation type="list" allowBlank="1" showInputMessage="1" showErrorMessage="1" sqref="X79:AD79 AA11" xr:uid="{00000000-0002-0000-0000-000000000000}">
      <formula1>$AH$3:$AH$5</formula1>
    </dataValidation>
    <dataValidation type="list" allowBlank="1" showInputMessage="1" showErrorMessage="1" sqref="H80:AD80" xr:uid="{00000000-0002-0000-0000-000001000000}">
      <formula1>$AH$15:$AH$28</formula1>
    </dataValidation>
    <dataValidation type="list" allowBlank="1" showInputMessage="1" showErrorMessage="1" sqref="AB85:AD85" xr:uid="{00000000-0002-0000-0000-000002000000}">
      <formula1>$AR$9:$AR$11</formula1>
    </dataValidation>
    <dataValidation type="list" allowBlank="1" showInputMessage="1" showErrorMessage="1" sqref="W29 W37 W31 W41 W25 W43 W39 W27 W33 W35" xr:uid="{00000000-0002-0000-0000-000003000000}">
      <formula1>$AI$1:$AI$3</formula1>
    </dataValidation>
    <dataValidation type="list" allowBlank="1" showInputMessage="1" showErrorMessage="1" sqref="R33 R39 R35 R27 R25 R41 R37 R31 R29 R43" xr:uid="{285FC1BD-3642-4043-8F9E-7BB969F09638}">
      <formula1>$AH$7:$AH$8</formula1>
    </dataValidation>
    <dataValidation type="list" allowBlank="1" showInputMessage="1" showErrorMessage="1" sqref="J12:AD12" xr:uid="{1AE1D7E2-D537-4BD5-B99E-5454A225CD8A}">
      <formula1>$AH$15:$AH$35</formula1>
    </dataValidation>
  </dataValidations>
  <pageMargins left="1" right="1" top="1" bottom="1" header="0.5" footer="0.5"/>
  <pageSetup paperSize="9" scale="66" fitToHeight="0" orientation="landscape" r:id="rId1"/>
  <headerFooter>
    <oddFooter>&amp;R&amp;"Arial,Normal"&amp;10&amp;K00-023ANEXO 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tabColor theme="8" tint="-0.249977111117893"/>
  </sheetPr>
  <dimension ref="A1:C302"/>
  <sheetViews>
    <sheetView topLeftCell="A279" workbookViewId="0">
      <selection activeCell="B304" sqref="B304"/>
    </sheetView>
  </sheetViews>
  <sheetFormatPr defaultColWidth="9.140625" defaultRowHeight="15" x14ac:dyDescent="0.25"/>
  <cols>
    <col min="1" max="1" width="9.140625" style="2"/>
    <col min="2" max="2" width="56.140625" style="2" customWidth="1"/>
    <col min="3" max="16384" width="9.140625" style="2"/>
  </cols>
  <sheetData>
    <row r="1" spans="1:3" x14ac:dyDescent="0.25">
      <c r="A1" s="1" t="s">
        <v>0</v>
      </c>
      <c r="B1" s="1" t="s">
        <v>8</v>
      </c>
      <c r="C1" s="1" t="s">
        <v>3</v>
      </c>
    </row>
    <row r="2" spans="1:3" x14ac:dyDescent="0.25">
      <c r="A2" s="3" t="s">
        <v>1</v>
      </c>
      <c r="B2" s="3"/>
      <c r="C2" s="3"/>
    </row>
    <row r="3" spans="1:3" x14ac:dyDescent="0.25">
      <c r="A3" s="3">
        <v>1</v>
      </c>
      <c r="B3" s="3" t="s">
        <v>11</v>
      </c>
      <c r="C3" s="3" t="s">
        <v>4</v>
      </c>
    </row>
    <row r="4" spans="1:3" x14ac:dyDescent="0.25">
      <c r="A4" s="3">
        <v>2</v>
      </c>
      <c r="B4" s="3" t="s">
        <v>12</v>
      </c>
      <c r="C4" s="3" t="s">
        <v>5</v>
      </c>
    </row>
    <row r="5" spans="1:3" x14ac:dyDescent="0.25">
      <c r="A5" s="3">
        <v>3</v>
      </c>
      <c r="B5" s="3" t="s">
        <v>13</v>
      </c>
      <c r="C5" s="3" t="s">
        <v>5</v>
      </c>
    </row>
    <row r="6" spans="1:3" ht="15" customHeight="1" x14ac:dyDescent="0.25">
      <c r="A6" s="3">
        <v>4</v>
      </c>
      <c r="B6" s="3" t="s">
        <v>14</v>
      </c>
      <c r="C6" s="3" t="s">
        <v>5</v>
      </c>
    </row>
    <row r="7" spans="1:3" ht="15.75" customHeight="1" x14ac:dyDescent="0.25">
      <c r="A7" s="3">
        <v>5</v>
      </c>
      <c r="B7" s="3" t="s">
        <v>15</v>
      </c>
      <c r="C7" s="3" t="s">
        <v>5</v>
      </c>
    </row>
    <row r="8" spans="1:3" x14ac:dyDescent="0.25">
      <c r="A8" s="3">
        <v>6</v>
      </c>
      <c r="B8" s="3" t="s">
        <v>16</v>
      </c>
      <c r="C8" s="3" t="s">
        <v>6</v>
      </c>
    </row>
    <row r="9" spans="1:3" x14ac:dyDescent="0.25">
      <c r="A9" s="3">
        <v>7</v>
      </c>
      <c r="B9" s="3" t="s">
        <v>17</v>
      </c>
      <c r="C9" s="3" t="s">
        <v>6</v>
      </c>
    </row>
    <row r="10" spans="1:3" x14ac:dyDescent="0.25">
      <c r="A10" s="3">
        <v>8</v>
      </c>
      <c r="B10" s="3" t="s">
        <v>18</v>
      </c>
      <c r="C10" s="3" t="s">
        <v>6</v>
      </c>
    </row>
    <row r="11" spans="1:3" x14ac:dyDescent="0.25">
      <c r="A11" s="3">
        <v>9</v>
      </c>
      <c r="B11" s="3" t="s">
        <v>19</v>
      </c>
      <c r="C11" s="3" t="s">
        <v>6</v>
      </c>
    </row>
    <row r="12" spans="1:3" x14ac:dyDescent="0.25">
      <c r="A12" s="3">
        <v>10</v>
      </c>
      <c r="B12" s="3" t="s">
        <v>20</v>
      </c>
      <c r="C12" s="3" t="s">
        <v>6</v>
      </c>
    </row>
    <row r="13" spans="1:3" x14ac:dyDescent="0.25">
      <c r="A13" s="3">
        <v>11</v>
      </c>
      <c r="B13" s="3" t="s">
        <v>21</v>
      </c>
      <c r="C13" s="3" t="s">
        <v>6</v>
      </c>
    </row>
    <row r="14" spans="1:3" x14ac:dyDescent="0.25">
      <c r="A14" s="3">
        <v>12</v>
      </c>
      <c r="B14" s="3" t="s">
        <v>22</v>
      </c>
      <c r="C14" s="3" t="s">
        <v>6</v>
      </c>
    </row>
    <row r="15" spans="1:3" x14ac:dyDescent="0.25">
      <c r="A15" s="3">
        <v>13</v>
      </c>
      <c r="B15" s="3" t="s">
        <v>23</v>
      </c>
      <c r="C15" s="3" t="s">
        <v>6</v>
      </c>
    </row>
    <row r="16" spans="1:3" x14ac:dyDescent="0.25">
      <c r="A16" s="3">
        <v>14</v>
      </c>
      <c r="B16" s="3" t="s">
        <v>24</v>
      </c>
      <c r="C16" s="3" t="s">
        <v>6</v>
      </c>
    </row>
    <row r="17" spans="1:3" x14ac:dyDescent="0.25">
      <c r="A17" s="3">
        <v>15</v>
      </c>
      <c r="B17" s="3" t="s">
        <v>25</v>
      </c>
      <c r="C17" s="3" t="s">
        <v>6</v>
      </c>
    </row>
    <row r="18" spans="1:3" x14ac:dyDescent="0.25">
      <c r="A18" s="3">
        <v>16</v>
      </c>
      <c r="B18" s="3" t="s">
        <v>26</v>
      </c>
      <c r="C18" s="3" t="s">
        <v>6</v>
      </c>
    </row>
    <row r="19" spans="1:3" x14ac:dyDescent="0.25">
      <c r="A19" s="3">
        <v>17</v>
      </c>
      <c r="B19" s="3" t="s">
        <v>27</v>
      </c>
      <c r="C19" s="3" t="s">
        <v>6</v>
      </c>
    </row>
    <row r="20" spans="1:3" x14ac:dyDescent="0.25">
      <c r="A20" s="3">
        <v>18</v>
      </c>
      <c r="B20" s="3" t="s">
        <v>28</v>
      </c>
      <c r="C20" s="3" t="s">
        <v>6</v>
      </c>
    </row>
    <row r="21" spans="1:3" x14ac:dyDescent="0.25">
      <c r="A21" s="3">
        <v>19</v>
      </c>
      <c r="B21" s="3" t="s">
        <v>29</v>
      </c>
      <c r="C21" s="3" t="s">
        <v>6</v>
      </c>
    </row>
    <row r="22" spans="1:3" x14ac:dyDescent="0.25">
      <c r="A22" s="3">
        <v>20</v>
      </c>
      <c r="B22" s="3" t="s">
        <v>30</v>
      </c>
      <c r="C22" s="3" t="s">
        <v>5</v>
      </c>
    </row>
    <row r="23" spans="1:3" x14ac:dyDescent="0.25">
      <c r="A23" s="3">
        <v>21</v>
      </c>
      <c r="B23" s="3" t="s">
        <v>31</v>
      </c>
      <c r="C23" s="3" t="s">
        <v>5</v>
      </c>
    </row>
    <row r="24" spans="1:3" x14ac:dyDescent="0.25">
      <c r="A24" s="3">
        <v>22</v>
      </c>
      <c r="B24" s="3" t="s">
        <v>32</v>
      </c>
      <c r="C24" s="3" t="s">
        <v>5</v>
      </c>
    </row>
    <row r="25" spans="1:3" x14ac:dyDescent="0.25">
      <c r="A25" s="3">
        <v>23</v>
      </c>
      <c r="B25" s="3" t="s">
        <v>33</v>
      </c>
      <c r="C25" s="3" t="s">
        <v>6</v>
      </c>
    </row>
    <row r="26" spans="1:3" x14ac:dyDescent="0.25">
      <c r="A26" s="3">
        <v>24</v>
      </c>
      <c r="B26" s="3" t="s">
        <v>34</v>
      </c>
      <c r="C26" s="3" t="s">
        <v>6</v>
      </c>
    </row>
    <row r="27" spans="1:3" x14ac:dyDescent="0.25">
      <c r="A27" s="3">
        <v>25</v>
      </c>
      <c r="B27" s="3" t="s">
        <v>35</v>
      </c>
      <c r="C27" s="3" t="s">
        <v>6</v>
      </c>
    </row>
    <row r="28" spans="1:3" x14ac:dyDescent="0.25">
      <c r="A28" s="3">
        <v>26</v>
      </c>
      <c r="B28" s="3" t="s">
        <v>36</v>
      </c>
      <c r="C28" s="3" t="s">
        <v>6</v>
      </c>
    </row>
    <row r="29" spans="1:3" x14ac:dyDescent="0.25">
      <c r="A29" s="3">
        <v>27</v>
      </c>
      <c r="B29" s="3" t="s">
        <v>37</v>
      </c>
      <c r="C29" s="3" t="s">
        <v>6</v>
      </c>
    </row>
    <row r="30" spans="1:3" x14ac:dyDescent="0.25">
      <c r="A30" s="3">
        <v>28</v>
      </c>
      <c r="B30" s="3" t="s">
        <v>38</v>
      </c>
      <c r="C30" s="3" t="s">
        <v>6</v>
      </c>
    </row>
    <row r="31" spans="1:3" x14ac:dyDescent="0.25">
      <c r="A31" s="3">
        <v>29</v>
      </c>
      <c r="B31" s="3" t="s">
        <v>39</v>
      </c>
      <c r="C31" s="3" t="s">
        <v>6</v>
      </c>
    </row>
    <row r="32" spans="1:3" x14ac:dyDescent="0.25">
      <c r="A32" s="3">
        <v>30</v>
      </c>
      <c r="B32" s="3" t="s">
        <v>40</v>
      </c>
      <c r="C32" s="3" t="s">
        <v>6</v>
      </c>
    </row>
    <row r="33" spans="1:3" x14ac:dyDescent="0.25">
      <c r="A33" s="3">
        <v>31</v>
      </c>
      <c r="B33" s="3" t="s">
        <v>41</v>
      </c>
      <c r="C33" s="3" t="s">
        <v>6</v>
      </c>
    </row>
    <row r="34" spans="1:3" x14ac:dyDescent="0.25">
      <c r="A34" s="3">
        <v>32</v>
      </c>
      <c r="B34" s="3" t="s">
        <v>42</v>
      </c>
      <c r="C34" s="3" t="s">
        <v>6</v>
      </c>
    </row>
    <row r="35" spans="1:3" x14ac:dyDescent="0.25">
      <c r="A35" s="3">
        <v>33</v>
      </c>
      <c r="B35" s="3" t="s">
        <v>43</v>
      </c>
      <c r="C35" s="3" t="s">
        <v>6</v>
      </c>
    </row>
    <row r="36" spans="1:3" x14ac:dyDescent="0.25">
      <c r="A36" s="3">
        <v>34</v>
      </c>
      <c r="B36" s="3" t="s">
        <v>44</v>
      </c>
      <c r="C36" s="3" t="s">
        <v>6</v>
      </c>
    </row>
    <row r="37" spans="1:3" x14ac:dyDescent="0.25">
      <c r="A37" s="3">
        <v>35</v>
      </c>
      <c r="B37" s="3" t="s">
        <v>45</v>
      </c>
      <c r="C37" s="3" t="s">
        <v>6</v>
      </c>
    </row>
    <row r="38" spans="1:3" x14ac:dyDescent="0.25">
      <c r="A38" s="3">
        <v>36</v>
      </c>
      <c r="B38" s="3" t="s">
        <v>46</v>
      </c>
      <c r="C38" s="3" t="s">
        <v>6</v>
      </c>
    </row>
    <row r="39" spans="1:3" x14ac:dyDescent="0.25">
      <c r="A39" s="3">
        <v>37</v>
      </c>
      <c r="B39" s="3" t="s">
        <v>47</v>
      </c>
      <c r="C39" s="3" t="s">
        <v>6</v>
      </c>
    </row>
    <row r="40" spans="1:3" x14ac:dyDescent="0.25">
      <c r="A40" s="3">
        <v>38</v>
      </c>
      <c r="B40" s="3" t="s">
        <v>48</v>
      </c>
      <c r="C40" s="3" t="s">
        <v>6</v>
      </c>
    </row>
    <row r="41" spans="1:3" x14ac:dyDescent="0.25">
      <c r="A41" s="3">
        <v>39</v>
      </c>
      <c r="B41" s="3" t="s">
        <v>49</v>
      </c>
      <c r="C41" s="3" t="s">
        <v>6</v>
      </c>
    </row>
    <row r="42" spans="1:3" x14ac:dyDescent="0.25">
      <c r="A42" s="3">
        <v>40</v>
      </c>
      <c r="B42" s="3" t="s">
        <v>50</v>
      </c>
      <c r="C42" s="3" t="s">
        <v>6</v>
      </c>
    </row>
    <row r="43" spans="1:3" x14ac:dyDescent="0.25">
      <c r="A43" s="3">
        <v>41</v>
      </c>
      <c r="B43" s="3" t="s">
        <v>51</v>
      </c>
      <c r="C43" s="3" t="s">
        <v>6</v>
      </c>
    </row>
    <row r="44" spans="1:3" x14ac:dyDescent="0.25">
      <c r="A44" s="3">
        <v>42</v>
      </c>
      <c r="B44" s="3" t="s">
        <v>52</v>
      </c>
      <c r="C44" s="3" t="s">
        <v>6</v>
      </c>
    </row>
    <row r="45" spans="1:3" x14ac:dyDescent="0.25">
      <c r="A45" s="3">
        <v>43</v>
      </c>
      <c r="B45" s="3" t="s">
        <v>53</v>
      </c>
      <c r="C45" s="3" t="s">
        <v>6</v>
      </c>
    </row>
    <row r="46" spans="1:3" x14ac:dyDescent="0.25">
      <c r="A46" s="3">
        <v>44</v>
      </c>
      <c r="B46" s="3" t="s">
        <v>54</v>
      </c>
      <c r="C46" s="3" t="s">
        <v>6</v>
      </c>
    </row>
    <row r="47" spans="1:3" x14ac:dyDescent="0.25">
      <c r="A47" s="3">
        <v>45</v>
      </c>
      <c r="B47" s="3" t="s">
        <v>55</v>
      </c>
      <c r="C47" s="3" t="s">
        <v>6</v>
      </c>
    </row>
    <row r="48" spans="1:3" x14ac:dyDescent="0.25">
      <c r="A48" s="3">
        <v>46</v>
      </c>
      <c r="B48" s="3" t="s">
        <v>56</v>
      </c>
      <c r="C48" s="3" t="s">
        <v>6</v>
      </c>
    </row>
    <row r="49" spans="1:3" x14ac:dyDescent="0.25">
      <c r="A49" s="3">
        <v>47</v>
      </c>
      <c r="B49" s="3" t="s">
        <v>57</v>
      </c>
      <c r="C49" s="3" t="s">
        <v>6</v>
      </c>
    </row>
    <row r="50" spans="1:3" x14ac:dyDescent="0.25">
      <c r="A50" s="3">
        <v>48</v>
      </c>
      <c r="B50" s="3" t="s">
        <v>58</v>
      </c>
      <c r="C50" s="3" t="s">
        <v>6</v>
      </c>
    </row>
    <row r="51" spans="1:3" x14ac:dyDescent="0.25">
      <c r="A51" s="3">
        <v>49</v>
      </c>
      <c r="B51" s="3" t="s">
        <v>59</v>
      </c>
      <c r="C51" s="3" t="s">
        <v>6</v>
      </c>
    </row>
    <row r="52" spans="1:3" x14ac:dyDescent="0.25">
      <c r="A52" s="3">
        <v>50</v>
      </c>
      <c r="B52" s="3" t="s">
        <v>60</v>
      </c>
      <c r="C52" s="3" t="s">
        <v>6</v>
      </c>
    </row>
    <row r="53" spans="1:3" x14ac:dyDescent="0.25">
      <c r="A53" s="3">
        <v>51</v>
      </c>
      <c r="B53" s="3" t="s">
        <v>61</v>
      </c>
      <c r="C53" s="3" t="s">
        <v>6</v>
      </c>
    </row>
    <row r="54" spans="1:3" x14ac:dyDescent="0.25">
      <c r="A54" s="3">
        <v>52</v>
      </c>
      <c r="B54" s="3" t="s">
        <v>62</v>
      </c>
      <c r="C54" s="3" t="s">
        <v>6</v>
      </c>
    </row>
    <row r="55" spans="1:3" x14ac:dyDescent="0.25">
      <c r="A55" s="3">
        <v>53</v>
      </c>
      <c r="B55" s="3" t="s">
        <v>63</v>
      </c>
      <c r="C55" s="3" t="s">
        <v>6</v>
      </c>
    </row>
    <row r="56" spans="1:3" x14ac:dyDescent="0.25">
      <c r="A56" s="3">
        <v>54</v>
      </c>
      <c r="B56" s="3" t="s">
        <v>64</v>
      </c>
      <c r="C56" s="3" t="s">
        <v>6</v>
      </c>
    </row>
    <row r="57" spans="1:3" x14ac:dyDescent="0.25">
      <c r="A57" s="3">
        <v>55</v>
      </c>
      <c r="B57" s="3" t="s">
        <v>65</v>
      </c>
      <c r="C57" s="3" t="s">
        <v>6</v>
      </c>
    </row>
    <row r="58" spans="1:3" x14ac:dyDescent="0.25">
      <c r="A58" s="3">
        <v>56</v>
      </c>
      <c r="B58" s="3" t="s">
        <v>66</v>
      </c>
      <c r="C58" s="3" t="s">
        <v>6</v>
      </c>
    </row>
    <row r="59" spans="1:3" x14ac:dyDescent="0.25">
      <c r="A59" s="3">
        <v>57</v>
      </c>
      <c r="B59" s="3" t="s">
        <v>67</v>
      </c>
      <c r="C59" s="3" t="s">
        <v>6</v>
      </c>
    </row>
    <row r="60" spans="1:3" x14ac:dyDescent="0.25">
      <c r="A60" s="3">
        <v>58</v>
      </c>
      <c r="B60" s="3" t="s">
        <v>68</v>
      </c>
      <c r="C60" s="3" t="s">
        <v>6</v>
      </c>
    </row>
    <row r="61" spans="1:3" x14ac:dyDescent="0.25">
      <c r="A61" s="3">
        <v>59</v>
      </c>
      <c r="B61" s="3" t="s">
        <v>69</v>
      </c>
      <c r="C61" s="3" t="s">
        <v>6</v>
      </c>
    </row>
    <row r="62" spans="1:3" x14ac:dyDescent="0.25">
      <c r="A62" s="3">
        <v>60</v>
      </c>
      <c r="B62" s="3" t="s">
        <v>70</v>
      </c>
      <c r="C62" s="3" t="s">
        <v>6</v>
      </c>
    </row>
    <row r="63" spans="1:3" x14ac:dyDescent="0.25">
      <c r="A63" s="3">
        <v>61</v>
      </c>
      <c r="B63" s="3" t="s">
        <v>71</v>
      </c>
      <c r="C63" s="3" t="s">
        <v>6</v>
      </c>
    </row>
    <row r="64" spans="1:3" x14ac:dyDescent="0.25">
      <c r="A64" s="3">
        <v>62</v>
      </c>
      <c r="B64" s="3" t="s">
        <v>72</v>
      </c>
      <c r="C64" s="3" t="s">
        <v>6</v>
      </c>
    </row>
    <row r="65" spans="1:3" x14ac:dyDescent="0.25">
      <c r="A65" s="3">
        <v>63</v>
      </c>
      <c r="B65" s="3" t="s">
        <v>73</v>
      </c>
      <c r="C65" s="3" t="s">
        <v>6</v>
      </c>
    </row>
    <row r="66" spans="1:3" x14ac:dyDescent="0.25">
      <c r="A66" s="3">
        <v>64</v>
      </c>
      <c r="B66" s="3" t="s">
        <v>74</v>
      </c>
      <c r="C66" s="3" t="s">
        <v>6</v>
      </c>
    </row>
    <row r="67" spans="1:3" x14ac:dyDescent="0.25">
      <c r="A67" s="3">
        <v>65</v>
      </c>
      <c r="B67" s="3" t="s">
        <v>75</v>
      </c>
      <c r="C67" s="3" t="s">
        <v>6</v>
      </c>
    </row>
    <row r="68" spans="1:3" x14ac:dyDescent="0.25">
      <c r="A68" s="3">
        <v>66</v>
      </c>
      <c r="B68" s="3" t="s">
        <v>76</v>
      </c>
      <c r="C68" s="3" t="s">
        <v>6</v>
      </c>
    </row>
    <row r="69" spans="1:3" x14ac:dyDescent="0.25">
      <c r="A69" s="3">
        <v>67</v>
      </c>
      <c r="B69" s="3" t="s">
        <v>77</v>
      </c>
      <c r="C69" s="3" t="s">
        <v>6</v>
      </c>
    </row>
    <row r="70" spans="1:3" x14ac:dyDescent="0.25">
      <c r="A70" s="3">
        <v>68</v>
      </c>
      <c r="B70" s="3" t="s">
        <v>78</v>
      </c>
      <c r="C70" s="3" t="s">
        <v>6</v>
      </c>
    </row>
    <row r="71" spans="1:3" x14ac:dyDescent="0.25">
      <c r="A71" s="3">
        <v>69</v>
      </c>
      <c r="B71" s="3" t="s">
        <v>79</v>
      </c>
      <c r="C71" s="3" t="s">
        <v>6</v>
      </c>
    </row>
    <row r="72" spans="1:3" x14ac:dyDescent="0.25">
      <c r="A72" s="3">
        <v>70</v>
      </c>
      <c r="B72" s="3" t="s">
        <v>80</v>
      </c>
      <c r="C72" s="3" t="s">
        <v>6</v>
      </c>
    </row>
    <row r="73" spans="1:3" x14ac:dyDescent="0.25">
      <c r="A73" s="3">
        <v>71</v>
      </c>
      <c r="B73" s="3" t="s">
        <v>81</v>
      </c>
      <c r="C73" s="3" t="s">
        <v>6</v>
      </c>
    </row>
    <row r="74" spans="1:3" x14ac:dyDescent="0.25">
      <c r="A74" s="3">
        <v>72</v>
      </c>
      <c r="B74" s="3" t="s">
        <v>82</v>
      </c>
      <c r="C74" s="3" t="s">
        <v>6</v>
      </c>
    </row>
    <row r="75" spans="1:3" x14ac:dyDescent="0.25">
      <c r="A75" s="3">
        <v>73</v>
      </c>
      <c r="B75" s="3" t="s">
        <v>83</v>
      </c>
      <c r="C75" s="3" t="s">
        <v>6</v>
      </c>
    </row>
    <row r="76" spans="1:3" x14ac:dyDescent="0.25">
      <c r="A76" s="3">
        <v>74</v>
      </c>
      <c r="B76" s="3" t="s">
        <v>84</v>
      </c>
      <c r="C76" s="3" t="s">
        <v>6</v>
      </c>
    </row>
    <row r="77" spans="1:3" x14ac:dyDescent="0.25">
      <c r="A77" s="3">
        <v>75</v>
      </c>
      <c r="B77" s="3" t="s">
        <v>85</v>
      </c>
      <c r="C77" s="3" t="s">
        <v>6</v>
      </c>
    </row>
    <row r="78" spans="1:3" x14ac:dyDescent="0.25">
      <c r="A78" s="3">
        <v>76</v>
      </c>
      <c r="B78" s="3" t="s">
        <v>86</v>
      </c>
      <c r="C78" s="3" t="s">
        <v>6</v>
      </c>
    </row>
    <row r="79" spans="1:3" x14ac:dyDescent="0.25">
      <c r="A79" s="3">
        <v>77</v>
      </c>
      <c r="B79" s="3" t="s">
        <v>87</v>
      </c>
      <c r="C79" s="3" t="s">
        <v>6</v>
      </c>
    </row>
    <row r="80" spans="1:3" x14ac:dyDescent="0.25">
      <c r="A80" s="3">
        <v>78</v>
      </c>
      <c r="B80" s="3" t="s">
        <v>88</v>
      </c>
      <c r="C80" s="3" t="s">
        <v>6</v>
      </c>
    </row>
    <row r="81" spans="1:3" x14ac:dyDescent="0.25">
      <c r="A81" s="3">
        <v>79</v>
      </c>
      <c r="B81" s="3" t="s">
        <v>89</v>
      </c>
      <c r="C81" s="3" t="s">
        <v>6</v>
      </c>
    </row>
    <row r="82" spans="1:3" x14ac:dyDescent="0.25">
      <c r="A82" s="3">
        <v>80</v>
      </c>
      <c r="B82" s="3" t="s">
        <v>90</v>
      </c>
      <c r="C82" s="3" t="s">
        <v>6</v>
      </c>
    </row>
    <row r="83" spans="1:3" x14ac:dyDescent="0.25">
      <c r="A83" s="3">
        <v>81</v>
      </c>
      <c r="B83" s="3" t="s">
        <v>91</v>
      </c>
      <c r="C83" s="3" t="s">
        <v>6</v>
      </c>
    </row>
    <row r="84" spans="1:3" x14ac:dyDescent="0.25">
      <c r="A84" s="3">
        <v>82</v>
      </c>
      <c r="B84" s="3" t="s">
        <v>92</v>
      </c>
      <c r="C84" s="3" t="s">
        <v>6</v>
      </c>
    </row>
    <row r="85" spans="1:3" x14ac:dyDescent="0.25">
      <c r="A85" s="3">
        <v>83</v>
      </c>
      <c r="B85" s="3" t="s">
        <v>93</v>
      </c>
      <c r="C85" s="3" t="s">
        <v>6</v>
      </c>
    </row>
    <row r="86" spans="1:3" x14ac:dyDescent="0.25">
      <c r="A86" s="3">
        <v>84</v>
      </c>
      <c r="B86" s="3" t="s">
        <v>94</v>
      </c>
      <c r="C86" s="3" t="s">
        <v>6</v>
      </c>
    </row>
    <row r="87" spans="1:3" x14ac:dyDescent="0.25">
      <c r="A87" s="3">
        <v>85</v>
      </c>
      <c r="B87" s="3" t="s">
        <v>95</v>
      </c>
      <c r="C87" s="3" t="s">
        <v>6</v>
      </c>
    </row>
    <row r="88" spans="1:3" x14ac:dyDescent="0.25">
      <c r="A88" s="3">
        <v>86</v>
      </c>
      <c r="B88" s="3" t="s">
        <v>96</v>
      </c>
      <c r="C88" s="3" t="s">
        <v>6</v>
      </c>
    </row>
    <row r="89" spans="1:3" x14ac:dyDescent="0.25">
      <c r="A89" s="3">
        <v>87</v>
      </c>
      <c r="B89" s="3" t="s">
        <v>97</v>
      </c>
      <c r="C89" s="3" t="s">
        <v>6</v>
      </c>
    </row>
    <row r="90" spans="1:3" x14ac:dyDescent="0.25">
      <c r="A90" s="3">
        <v>88</v>
      </c>
      <c r="B90" s="3" t="s">
        <v>98</v>
      </c>
      <c r="C90" s="3" t="s">
        <v>6</v>
      </c>
    </row>
    <row r="91" spans="1:3" x14ac:dyDescent="0.25">
      <c r="A91" s="3">
        <v>89</v>
      </c>
      <c r="B91" s="3" t="s">
        <v>99</v>
      </c>
      <c r="C91" s="3" t="s">
        <v>6</v>
      </c>
    </row>
    <row r="92" spans="1:3" x14ac:dyDescent="0.25">
      <c r="A92" s="3">
        <v>90</v>
      </c>
      <c r="B92" s="3" t="s">
        <v>100</v>
      </c>
      <c r="C92" s="3" t="s">
        <v>6</v>
      </c>
    </row>
    <row r="93" spans="1:3" x14ac:dyDescent="0.25">
      <c r="A93" s="3">
        <v>91</v>
      </c>
      <c r="B93" s="3" t="s">
        <v>101</v>
      </c>
      <c r="C93" s="3" t="s">
        <v>6</v>
      </c>
    </row>
    <row r="94" spans="1:3" x14ac:dyDescent="0.25">
      <c r="A94" s="3">
        <v>92</v>
      </c>
      <c r="B94" s="3" t="s">
        <v>102</v>
      </c>
      <c r="C94" s="3" t="s">
        <v>6</v>
      </c>
    </row>
    <row r="95" spans="1:3" x14ac:dyDescent="0.25">
      <c r="A95" s="3">
        <v>93</v>
      </c>
      <c r="B95" s="3" t="s">
        <v>103</v>
      </c>
      <c r="C95" s="3" t="s">
        <v>6</v>
      </c>
    </row>
    <row r="96" spans="1:3" x14ac:dyDescent="0.25">
      <c r="A96" s="3">
        <v>94</v>
      </c>
      <c r="B96" s="3" t="s">
        <v>104</v>
      </c>
      <c r="C96" s="3" t="s">
        <v>6</v>
      </c>
    </row>
    <row r="97" spans="1:3" x14ac:dyDescent="0.25">
      <c r="A97" s="3">
        <v>95</v>
      </c>
      <c r="B97" s="3" t="s">
        <v>105</v>
      </c>
      <c r="C97" s="3" t="s">
        <v>6</v>
      </c>
    </row>
    <row r="98" spans="1:3" x14ac:dyDescent="0.25">
      <c r="A98" s="3">
        <v>96</v>
      </c>
      <c r="B98" s="3" t="s">
        <v>106</v>
      </c>
      <c r="C98" s="3" t="s">
        <v>6</v>
      </c>
    </row>
    <row r="99" spans="1:3" x14ac:dyDescent="0.25">
      <c r="A99" s="3">
        <v>97</v>
      </c>
      <c r="B99" s="3" t="s">
        <v>107</v>
      </c>
      <c r="C99" s="3" t="s">
        <v>6</v>
      </c>
    </row>
    <row r="100" spans="1:3" x14ac:dyDescent="0.25">
      <c r="A100" s="3">
        <v>98</v>
      </c>
      <c r="B100" s="3" t="s">
        <v>108</v>
      </c>
      <c r="C100" s="3" t="s">
        <v>6</v>
      </c>
    </row>
    <row r="101" spans="1:3" x14ac:dyDescent="0.25">
      <c r="A101" s="3">
        <v>99</v>
      </c>
      <c r="B101" s="3" t="s">
        <v>109</v>
      </c>
      <c r="C101" s="3" t="s">
        <v>6</v>
      </c>
    </row>
    <row r="102" spans="1:3" x14ac:dyDescent="0.25">
      <c r="A102" s="3">
        <v>100</v>
      </c>
      <c r="B102" s="3" t="s">
        <v>110</v>
      </c>
      <c r="C102" s="3" t="s">
        <v>6</v>
      </c>
    </row>
    <row r="103" spans="1:3" x14ac:dyDescent="0.25">
      <c r="A103" s="3">
        <v>101</v>
      </c>
      <c r="B103" s="3" t="s">
        <v>111</v>
      </c>
      <c r="C103" s="3" t="s">
        <v>6</v>
      </c>
    </row>
    <row r="104" spans="1:3" x14ac:dyDescent="0.25">
      <c r="A104" s="3">
        <v>102</v>
      </c>
      <c r="B104" s="3" t="s">
        <v>112</v>
      </c>
      <c r="C104" s="3" t="s">
        <v>6</v>
      </c>
    </row>
    <row r="105" spans="1:3" x14ac:dyDescent="0.25">
      <c r="A105" s="3">
        <v>103</v>
      </c>
      <c r="B105" s="3" t="s">
        <v>113</v>
      </c>
      <c r="C105" s="3" t="s">
        <v>6</v>
      </c>
    </row>
    <row r="106" spans="1:3" x14ac:dyDescent="0.25">
      <c r="A106" s="3">
        <v>104</v>
      </c>
      <c r="B106" s="3" t="s">
        <v>114</v>
      </c>
      <c r="C106" s="3" t="s">
        <v>6</v>
      </c>
    </row>
    <row r="107" spans="1:3" x14ac:dyDescent="0.25">
      <c r="A107" s="3">
        <v>105</v>
      </c>
      <c r="B107" s="3" t="s">
        <v>115</v>
      </c>
      <c r="C107" s="3" t="s">
        <v>5</v>
      </c>
    </row>
    <row r="108" spans="1:3" x14ac:dyDescent="0.25">
      <c r="A108" s="3">
        <v>106</v>
      </c>
      <c r="B108" s="3" t="s">
        <v>116</v>
      </c>
      <c r="C108" s="3" t="s">
        <v>5</v>
      </c>
    </row>
    <row r="109" spans="1:3" x14ac:dyDescent="0.25">
      <c r="A109" s="3">
        <v>107</v>
      </c>
      <c r="B109" s="3" t="s">
        <v>117</v>
      </c>
      <c r="C109" s="3" t="s">
        <v>6</v>
      </c>
    </row>
    <row r="110" spans="1:3" x14ac:dyDescent="0.25">
      <c r="A110" s="3">
        <v>108</v>
      </c>
      <c r="B110" s="3" t="s">
        <v>118</v>
      </c>
      <c r="C110" s="3" t="s">
        <v>6</v>
      </c>
    </row>
    <row r="111" spans="1:3" x14ac:dyDescent="0.25">
      <c r="A111" s="3">
        <v>109</v>
      </c>
      <c r="B111" s="3" t="s">
        <v>119</v>
      </c>
      <c r="C111" s="3" t="s">
        <v>5</v>
      </c>
    </row>
    <row r="112" spans="1:3" x14ac:dyDescent="0.25">
      <c r="A112" s="3">
        <v>110</v>
      </c>
      <c r="B112" s="3" t="s">
        <v>120</v>
      </c>
      <c r="C112" s="3" t="s">
        <v>6</v>
      </c>
    </row>
    <row r="113" spans="1:3" x14ac:dyDescent="0.25">
      <c r="A113" s="3">
        <v>111</v>
      </c>
      <c r="B113" s="3" t="s">
        <v>121</v>
      </c>
      <c r="C113" s="3" t="s">
        <v>5</v>
      </c>
    </row>
    <row r="114" spans="1:3" x14ac:dyDescent="0.25">
      <c r="A114" s="3">
        <v>112</v>
      </c>
      <c r="B114" s="3" t="s">
        <v>122</v>
      </c>
      <c r="C114" s="3" t="s">
        <v>5</v>
      </c>
    </row>
    <row r="115" spans="1:3" x14ac:dyDescent="0.25">
      <c r="A115" s="3">
        <v>113</v>
      </c>
      <c r="B115" s="3" t="s">
        <v>123</v>
      </c>
      <c r="C115" s="3" t="s">
        <v>5</v>
      </c>
    </row>
    <row r="116" spans="1:3" x14ac:dyDescent="0.25">
      <c r="A116" s="3">
        <v>114</v>
      </c>
      <c r="B116" s="3" t="s">
        <v>124</v>
      </c>
      <c r="C116" s="3" t="s">
        <v>5</v>
      </c>
    </row>
    <row r="117" spans="1:3" x14ac:dyDescent="0.25">
      <c r="A117" s="3">
        <v>115</v>
      </c>
      <c r="B117" s="3" t="s">
        <v>125</v>
      </c>
      <c r="C117" s="3" t="s">
        <v>6</v>
      </c>
    </row>
    <row r="118" spans="1:3" x14ac:dyDescent="0.25">
      <c r="A118" s="3">
        <v>116</v>
      </c>
      <c r="B118" s="3" t="s">
        <v>126</v>
      </c>
      <c r="C118" s="3" t="s">
        <v>6</v>
      </c>
    </row>
    <row r="119" spans="1:3" x14ac:dyDescent="0.25">
      <c r="A119" s="3">
        <v>117</v>
      </c>
      <c r="B119" s="3" t="s">
        <v>127</v>
      </c>
      <c r="C119" s="3" t="s">
        <v>6</v>
      </c>
    </row>
    <row r="120" spans="1:3" x14ac:dyDescent="0.25">
      <c r="A120" s="3">
        <v>118</v>
      </c>
      <c r="B120" s="3" t="s">
        <v>128</v>
      </c>
      <c r="C120" s="3" t="s">
        <v>6</v>
      </c>
    </row>
    <row r="121" spans="1:3" x14ac:dyDescent="0.25">
      <c r="A121" s="3">
        <v>119</v>
      </c>
      <c r="B121" s="3" t="s">
        <v>129</v>
      </c>
      <c r="C121" s="3" t="s">
        <v>5</v>
      </c>
    </row>
    <row r="122" spans="1:3" x14ac:dyDescent="0.25">
      <c r="A122" s="3">
        <v>120</v>
      </c>
      <c r="B122" s="3" t="s">
        <v>130</v>
      </c>
      <c r="C122" s="3" t="s">
        <v>5</v>
      </c>
    </row>
    <row r="123" spans="1:3" x14ac:dyDescent="0.25">
      <c r="A123" s="3">
        <v>121</v>
      </c>
      <c r="B123" s="3" t="s">
        <v>131</v>
      </c>
      <c r="C123" s="3" t="s">
        <v>5</v>
      </c>
    </row>
    <row r="124" spans="1:3" x14ac:dyDescent="0.25">
      <c r="A124" s="3">
        <v>122</v>
      </c>
      <c r="B124" s="3" t="s">
        <v>132</v>
      </c>
      <c r="C124" s="3" t="s">
        <v>6</v>
      </c>
    </row>
    <row r="125" spans="1:3" x14ac:dyDescent="0.25">
      <c r="A125" s="3">
        <v>123</v>
      </c>
      <c r="B125" s="3" t="s">
        <v>133</v>
      </c>
      <c r="C125" s="3" t="s">
        <v>6</v>
      </c>
    </row>
    <row r="126" spans="1:3" x14ac:dyDescent="0.25">
      <c r="A126" s="3">
        <v>124</v>
      </c>
      <c r="B126" s="3" t="s">
        <v>134</v>
      </c>
      <c r="C126" s="3" t="s">
        <v>6</v>
      </c>
    </row>
    <row r="127" spans="1:3" x14ac:dyDescent="0.25">
      <c r="A127" s="3">
        <v>125</v>
      </c>
      <c r="B127" s="3" t="s">
        <v>135</v>
      </c>
      <c r="C127" s="3" t="s">
        <v>6</v>
      </c>
    </row>
    <row r="128" spans="1:3" x14ac:dyDescent="0.25">
      <c r="A128" s="3">
        <v>126</v>
      </c>
      <c r="B128" s="3" t="s">
        <v>136</v>
      </c>
      <c r="C128" s="3" t="s">
        <v>5</v>
      </c>
    </row>
    <row r="129" spans="1:3" x14ac:dyDescent="0.25">
      <c r="A129" s="3">
        <v>127</v>
      </c>
      <c r="B129" s="3" t="s">
        <v>137</v>
      </c>
      <c r="C129" s="3" t="s">
        <v>5</v>
      </c>
    </row>
    <row r="130" spans="1:3" x14ac:dyDescent="0.25">
      <c r="A130" s="3">
        <v>128</v>
      </c>
      <c r="B130" s="3" t="s">
        <v>138</v>
      </c>
      <c r="C130" s="3" t="s">
        <v>6</v>
      </c>
    </row>
    <row r="131" spans="1:3" x14ac:dyDescent="0.25">
      <c r="A131" s="3">
        <v>129</v>
      </c>
      <c r="B131" s="3" t="s">
        <v>139</v>
      </c>
      <c r="C131" s="3" t="s">
        <v>5</v>
      </c>
    </row>
    <row r="132" spans="1:3" x14ac:dyDescent="0.25">
      <c r="A132" s="3">
        <v>130</v>
      </c>
      <c r="B132" s="3" t="s">
        <v>140</v>
      </c>
      <c r="C132" s="3" t="s">
        <v>5</v>
      </c>
    </row>
    <row r="133" spans="1:3" x14ac:dyDescent="0.25">
      <c r="A133" s="3">
        <v>131</v>
      </c>
      <c r="B133" s="3" t="s">
        <v>141</v>
      </c>
      <c r="C133" s="3" t="s">
        <v>5</v>
      </c>
    </row>
    <row r="134" spans="1:3" x14ac:dyDescent="0.25">
      <c r="A134" s="3">
        <v>132</v>
      </c>
      <c r="B134" s="3" t="s">
        <v>142</v>
      </c>
      <c r="C134" s="3" t="s">
        <v>5</v>
      </c>
    </row>
    <row r="135" spans="1:3" x14ac:dyDescent="0.25">
      <c r="A135" s="3">
        <v>133</v>
      </c>
      <c r="B135" s="3" t="s">
        <v>143</v>
      </c>
      <c r="C135" s="3" t="s">
        <v>5</v>
      </c>
    </row>
    <row r="136" spans="1:3" x14ac:dyDescent="0.25">
      <c r="A136" s="3">
        <v>134</v>
      </c>
      <c r="B136" s="3" t="s">
        <v>144</v>
      </c>
      <c r="C136" s="3" t="s">
        <v>6</v>
      </c>
    </row>
    <row r="137" spans="1:3" x14ac:dyDescent="0.25">
      <c r="A137" s="3">
        <v>135</v>
      </c>
      <c r="B137" s="3" t="s">
        <v>145</v>
      </c>
      <c r="C137" s="3" t="s">
        <v>6</v>
      </c>
    </row>
    <row r="138" spans="1:3" x14ac:dyDescent="0.25">
      <c r="A138" s="3">
        <v>136</v>
      </c>
      <c r="B138" s="3" t="s">
        <v>146</v>
      </c>
      <c r="C138" s="3" t="s">
        <v>6</v>
      </c>
    </row>
    <row r="139" spans="1:3" x14ac:dyDescent="0.25">
      <c r="A139" s="3">
        <v>137</v>
      </c>
      <c r="B139" s="3" t="s">
        <v>147</v>
      </c>
      <c r="C139" s="3" t="s">
        <v>5</v>
      </c>
    </row>
    <row r="140" spans="1:3" x14ac:dyDescent="0.25">
      <c r="A140" s="3">
        <v>138</v>
      </c>
      <c r="B140" s="3" t="s">
        <v>148</v>
      </c>
      <c r="C140" s="3" t="s">
        <v>6</v>
      </c>
    </row>
    <row r="141" spans="1:3" x14ac:dyDescent="0.25">
      <c r="A141" s="3">
        <v>139</v>
      </c>
      <c r="B141" s="3" t="s">
        <v>149</v>
      </c>
      <c r="C141" s="3" t="s">
        <v>6</v>
      </c>
    </row>
    <row r="142" spans="1:3" x14ac:dyDescent="0.25">
      <c r="A142" s="3">
        <v>140</v>
      </c>
      <c r="B142" s="3" t="s">
        <v>150</v>
      </c>
      <c r="C142" s="3" t="s">
        <v>6</v>
      </c>
    </row>
    <row r="143" spans="1:3" x14ac:dyDescent="0.25">
      <c r="A143" s="3">
        <v>141</v>
      </c>
      <c r="B143" s="3" t="s">
        <v>151</v>
      </c>
      <c r="C143" s="3" t="s">
        <v>6</v>
      </c>
    </row>
    <row r="144" spans="1:3" x14ac:dyDescent="0.25">
      <c r="A144" s="3">
        <v>142</v>
      </c>
      <c r="B144" s="3" t="s">
        <v>152</v>
      </c>
      <c r="C144" s="3" t="s">
        <v>6</v>
      </c>
    </row>
    <row r="145" spans="1:3" x14ac:dyDescent="0.25">
      <c r="A145" s="3">
        <v>143</v>
      </c>
      <c r="B145" s="3" t="s">
        <v>153</v>
      </c>
      <c r="C145" s="3" t="s">
        <v>5</v>
      </c>
    </row>
    <row r="146" spans="1:3" x14ac:dyDescent="0.25">
      <c r="A146" s="3">
        <v>144</v>
      </c>
      <c r="B146" s="3" t="s">
        <v>154</v>
      </c>
      <c r="C146" s="3" t="s">
        <v>6</v>
      </c>
    </row>
    <row r="147" spans="1:3" x14ac:dyDescent="0.25">
      <c r="A147" s="3">
        <v>145</v>
      </c>
      <c r="B147" s="3" t="s">
        <v>155</v>
      </c>
      <c r="C147" s="3" t="s">
        <v>6</v>
      </c>
    </row>
    <row r="148" spans="1:3" x14ac:dyDescent="0.25">
      <c r="A148" s="3">
        <v>146</v>
      </c>
      <c r="B148" s="3" t="s">
        <v>156</v>
      </c>
      <c r="C148" s="3" t="s">
        <v>5</v>
      </c>
    </row>
    <row r="149" spans="1:3" x14ac:dyDescent="0.25">
      <c r="A149" s="3">
        <v>147</v>
      </c>
      <c r="B149" s="3" t="s">
        <v>157</v>
      </c>
      <c r="C149" s="3" t="s">
        <v>6</v>
      </c>
    </row>
    <row r="150" spans="1:3" x14ac:dyDescent="0.25">
      <c r="A150" s="3">
        <v>148</v>
      </c>
      <c r="B150" s="3" t="s">
        <v>158</v>
      </c>
      <c r="C150" s="3" t="s">
        <v>6</v>
      </c>
    </row>
    <row r="151" spans="1:3" x14ac:dyDescent="0.25">
      <c r="A151" s="3">
        <v>149</v>
      </c>
      <c r="B151" s="3" t="s">
        <v>159</v>
      </c>
      <c r="C151" s="3" t="s">
        <v>6</v>
      </c>
    </row>
    <row r="152" spans="1:3" x14ac:dyDescent="0.25">
      <c r="A152" s="3">
        <v>150</v>
      </c>
      <c r="B152" s="3" t="s">
        <v>160</v>
      </c>
      <c r="C152" s="3" t="s">
        <v>6</v>
      </c>
    </row>
    <row r="153" spans="1:3" x14ac:dyDescent="0.25">
      <c r="A153" s="3">
        <v>151</v>
      </c>
      <c r="B153" s="3" t="s">
        <v>161</v>
      </c>
      <c r="C153" s="3" t="s">
        <v>6</v>
      </c>
    </row>
    <row r="154" spans="1:3" x14ac:dyDescent="0.25">
      <c r="A154" s="3">
        <v>152</v>
      </c>
      <c r="B154" s="3" t="s">
        <v>162</v>
      </c>
      <c r="C154" s="3" t="s">
        <v>6</v>
      </c>
    </row>
    <row r="155" spans="1:3" x14ac:dyDescent="0.25">
      <c r="A155" s="3">
        <v>153</v>
      </c>
      <c r="B155" s="3" t="s">
        <v>163</v>
      </c>
      <c r="C155" s="3" t="s">
        <v>6</v>
      </c>
    </row>
    <row r="156" spans="1:3" x14ac:dyDescent="0.25">
      <c r="A156" s="3">
        <v>154</v>
      </c>
      <c r="B156" s="3" t="s">
        <v>164</v>
      </c>
      <c r="C156" s="3" t="s">
        <v>6</v>
      </c>
    </row>
    <row r="157" spans="1:3" x14ac:dyDescent="0.25">
      <c r="A157" s="3">
        <v>155</v>
      </c>
      <c r="B157" s="3" t="s">
        <v>165</v>
      </c>
      <c r="C157" s="3" t="s">
        <v>5</v>
      </c>
    </row>
    <row r="158" spans="1:3" x14ac:dyDescent="0.25">
      <c r="A158" s="3">
        <v>156</v>
      </c>
      <c r="B158" s="3" t="s">
        <v>166</v>
      </c>
      <c r="C158" s="3" t="s">
        <v>6</v>
      </c>
    </row>
    <row r="159" spans="1:3" x14ac:dyDescent="0.25">
      <c r="A159" s="3">
        <v>157</v>
      </c>
      <c r="B159" s="3" t="s">
        <v>167</v>
      </c>
      <c r="C159" s="3" t="s">
        <v>5</v>
      </c>
    </row>
    <row r="160" spans="1:3" x14ac:dyDescent="0.25">
      <c r="A160" s="3">
        <v>158</v>
      </c>
      <c r="B160" s="3" t="s">
        <v>168</v>
      </c>
      <c r="C160" s="3" t="s">
        <v>6</v>
      </c>
    </row>
    <row r="161" spans="1:3" x14ac:dyDescent="0.25">
      <c r="A161" s="3">
        <v>159</v>
      </c>
      <c r="B161" s="3" t="s">
        <v>169</v>
      </c>
      <c r="C161" s="3" t="s">
        <v>6</v>
      </c>
    </row>
    <row r="162" spans="1:3" x14ac:dyDescent="0.25">
      <c r="A162" s="3">
        <v>160</v>
      </c>
      <c r="B162" s="3" t="s">
        <v>170</v>
      </c>
      <c r="C162" s="3" t="s">
        <v>5</v>
      </c>
    </row>
    <row r="163" spans="1:3" x14ac:dyDescent="0.25">
      <c r="A163" s="3">
        <v>161</v>
      </c>
      <c r="B163" s="3" t="s">
        <v>171</v>
      </c>
      <c r="C163" s="3" t="s">
        <v>6</v>
      </c>
    </row>
    <row r="164" spans="1:3" x14ac:dyDescent="0.25">
      <c r="A164" s="3">
        <v>162</v>
      </c>
      <c r="B164" s="3" t="s">
        <v>172</v>
      </c>
      <c r="C164" s="3" t="s">
        <v>6</v>
      </c>
    </row>
    <row r="165" spans="1:3" x14ac:dyDescent="0.25">
      <c r="A165" s="3">
        <v>163</v>
      </c>
      <c r="B165" s="3" t="s">
        <v>173</v>
      </c>
      <c r="C165" s="3" t="s">
        <v>5</v>
      </c>
    </row>
    <row r="166" spans="1:3" x14ac:dyDescent="0.25">
      <c r="A166" s="3">
        <v>164</v>
      </c>
      <c r="B166" s="3" t="s">
        <v>174</v>
      </c>
      <c r="C166" s="3" t="s">
        <v>6</v>
      </c>
    </row>
    <row r="167" spans="1:3" x14ac:dyDescent="0.25">
      <c r="A167" s="3">
        <v>165</v>
      </c>
      <c r="B167" s="3" t="s">
        <v>175</v>
      </c>
      <c r="C167" s="3" t="s">
        <v>6</v>
      </c>
    </row>
    <row r="168" spans="1:3" x14ac:dyDescent="0.25">
      <c r="A168" s="3">
        <v>166</v>
      </c>
      <c r="B168" s="3" t="s">
        <v>176</v>
      </c>
      <c r="C168" s="3" t="s">
        <v>6</v>
      </c>
    </row>
    <row r="169" spans="1:3" x14ac:dyDescent="0.25">
      <c r="A169" s="3">
        <v>167</v>
      </c>
      <c r="B169" s="3" t="s">
        <v>177</v>
      </c>
      <c r="C169" s="3" t="s">
        <v>5</v>
      </c>
    </row>
    <row r="170" spans="1:3" x14ac:dyDescent="0.25">
      <c r="A170" s="3">
        <v>168</v>
      </c>
      <c r="B170" s="3" t="s">
        <v>178</v>
      </c>
      <c r="C170" s="3" t="s">
        <v>5</v>
      </c>
    </row>
    <row r="171" spans="1:3" x14ac:dyDescent="0.25">
      <c r="A171" s="3">
        <v>169</v>
      </c>
      <c r="B171" s="3" t="s">
        <v>179</v>
      </c>
      <c r="C171" s="3" t="s">
        <v>6</v>
      </c>
    </row>
    <row r="172" spans="1:3" x14ac:dyDescent="0.25">
      <c r="A172" s="3">
        <v>170</v>
      </c>
      <c r="B172" s="3" t="s">
        <v>180</v>
      </c>
      <c r="C172" s="3" t="s">
        <v>6</v>
      </c>
    </row>
    <row r="173" spans="1:3" x14ac:dyDescent="0.25">
      <c r="A173" s="3">
        <v>171</v>
      </c>
      <c r="B173" s="3" t="s">
        <v>181</v>
      </c>
      <c r="C173" s="3" t="s">
        <v>5</v>
      </c>
    </row>
    <row r="174" spans="1:3" x14ac:dyDescent="0.25">
      <c r="A174" s="3">
        <v>172</v>
      </c>
      <c r="B174" s="3" t="s">
        <v>182</v>
      </c>
      <c r="C174" s="3" t="s">
        <v>6</v>
      </c>
    </row>
    <row r="175" spans="1:3" x14ac:dyDescent="0.25">
      <c r="A175" s="3">
        <v>173</v>
      </c>
      <c r="B175" s="3" t="s">
        <v>183</v>
      </c>
      <c r="C175" s="3" t="s">
        <v>5</v>
      </c>
    </row>
    <row r="176" spans="1:3" x14ac:dyDescent="0.25">
      <c r="A176" s="3">
        <v>174</v>
      </c>
      <c r="B176" s="3" t="s">
        <v>184</v>
      </c>
      <c r="C176" s="3" t="s">
        <v>5</v>
      </c>
    </row>
    <row r="177" spans="1:3" x14ac:dyDescent="0.25">
      <c r="A177" s="3">
        <v>175</v>
      </c>
      <c r="B177" s="3" t="s">
        <v>185</v>
      </c>
      <c r="C177" s="3" t="s">
        <v>5</v>
      </c>
    </row>
    <row r="178" spans="1:3" x14ac:dyDescent="0.25">
      <c r="A178" s="3">
        <v>176</v>
      </c>
      <c r="B178" s="3" t="s">
        <v>186</v>
      </c>
      <c r="C178" s="3" t="s">
        <v>5</v>
      </c>
    </row>
    <row r="179" spans="1:3" x14ac:dyDescent="0.25">
      <c r="A179" s="3">
        <v>177</v>
      </c>
      <c r="B179" s="3" t="s">
        <v>187</v>
      </c>
      <c r="C179" s="3" t="s">
        <v>5</v>
      </c>
    </row>
    <row r="180" spans="1:3" x14ac:dyDescent="0.25">
      <c r="A180" s="3">
        <v>178</v>
      </c>
      <c r="B180" s="3" t="s">
        <v>188</v>
      </c>
      <c r="C180" s="3" t="s">
        <v>5</v>
      </c>
    </row>
    <row r="181" spans="1:3" x14ac:dyDescent="0.25">
      <c r="A181" s="3">
        <v>179</v>
      </c>
      <c r="B181" s="3" t="s">
        <v>189</v>
      </c>
      <c r="C181" s="3" t="s">
        <v>6</v>
      </c>
    </row>
    <row r="182" spans="1:3" x14ac:dyDescent="0.25">
      <c r="A182" s="3">
        <v>180</v>
      </c>
      <c r="B182" s="3" t="s">
        <v>190</v>
      </c>
      <c r="C182" s="3" t="s">
        <v>6</v>
      </c>
    </row>
    <row r="183" spans="1:3" x14ac:dyDescent="0.25">
      <c r="A183" s="3">
        <v>181</v>
      </c>
      <c r="B183" s="3" t="s">
        <v>191</v>
      </c>
      <c r="C183" s="3" t="s">
        <v>6</v>
      </c>
    </row>
    <row r="184" spans="1:3" x14ac:dyDescent="0.25">
      <c r="A184" s="3">
        <v>182</v>
      </c>
      <c r="B184" s="3" t="s">
        <v>192</v>
      </c>
      <c r="C184" s="3" t="s">
        <v>5</v>
      </c>
    </row>
    <row r="185" spans="1:3" x14ac:dyDescent="0.25">
      <c r="A185" s="3">
        <v>183</v>
      </c>
      <c r="B185" s="3" t="s">
        <v>193</v>
      </c>
      <c r="C185" s="3" t="s">
        <v>5</v>
      </c>
    </row>
    <row r="186" spans="1:3" x14ac:dyDescent="0.25">
      <c r="A186" s="3">
        <v>184</v>
      </c>
      <c r="B186" s="3" t="s">
        <v>194</v>
      </c>
      <c r="C186" s="3" t="s">
        <v>5</v>
      </c>
    </row>
    <row r="187" spans="1:3" x14ac:dyDescent="0.25">
      <c r="A187" s="3">
        <v>185</v>
      </c>
      <c r="B187" s="3" t="s">
        <v>195</v>
      </c>
      <c r="C187" s="3" t="s">
        <v>6</v>
      </c>
    </row>
    <row r="188" spans="1:3" x14ac:dyDescent="0.25">
      <c r="A188" s="3">
        <v>186</v>
      </c>
      <c r="B188" s="3" t="s">
        <v>196</v>
      </c>
      <c r="C188" s="3" t="s">
        <v>6</v>
      </c>
    </row>
    <row r="189" spans="1:3" x14ac:dyDescent="0.25">
      <c r="A189" s="3">
        <v>187</v>
      </c>
      <c r="B189" s="3" t="s">
        <v>197</v>
      </c>
      <c r="C189" s="3" t="s">
        <v>6</v>
      </c>
    </row>
    <row r="190" spans="1:3" x14ac:dyDescent="0.25">
      <c r="A190" s="3">
        <v>188</v>
      </c>
      <c r="B190" s="3" t="s">
        <v>198</v>
      </c>
      <c r="C190" s="3" t="s">
        <v>6</v>
      </c>
    </row>
    <row r="191" spans="1:3" x14ac:dyDescent="0.25">
      <c r="A191" s="3">
        <v>189</v>
      </c>
      <c r="B191" s="3" t="s">
        <v>199</v>
      </c>
      <c r="C191" s="3" t="s">
        <v>5</v>
      </c>
    </row>
    <row r="192" spans="1:3" x14ac:dyDescent="0.25">
      <c r="A192" s="3">
        <v>190</v>
      </c>
      <c r="B192" s="3" t="s">
        <v>200</v>
      </c>
      <c r="C192" s="3" t="s">
        <v>6</v>
      </c>
    </row>
    <row r="193" spans="1:3" x14ac:dyDescent="0.25">
      <c r="A193" s="3">
        <v>191</v>
      </c>
      <c r="B193" s="3" t="s">
        <v>201</v>
      </c>
      <c r="C193" s="3" t="s">
        <v>6</v>
      </c>
    </row>
    <row r="194" spans="1:3" x14ac:dyDescent="0.25">
      <c r="A194" s="3">
        <v>192</v>
      </c>
      <c r="B194" s="3" t="s">
        <v>202</v>
      </c>
      <c r="C194" s="3" t="s">
        <v>5</v>
      </c>
    </row>
    <row r="195" spans="1:3" x14ac:dyDescent="0.25">
      <c r="A195" s="3">
        <v>193</v>
      </c>
      <c r="B195" s="3" t="s">
        <v>203</v>
      </c>
      <c r="C195" s="3" t="s">
        <v>6</v>
      </c>
    </row>
    <row r="196" spans="1:3" x14ac:dyDescent="0.25">
      <c r="A196" s="3">
        <v>194</v>
      </c>
      <c r="B196" s="3" t="s">
        <v>204</v>
      </c>
      <c r="C196" s="3" t="s">
        <v>6</v>
      </c>
    </row>
    <row r="197" spans="1:3" x14ac:dyDescent="0.25">
      <c r="A197" s="3">
        <v>195</v>
      </c>
      <c r="B197" s="3" t="s">
        <v>205</v>
      </c>
      <c r="C197" s="3" t="s">
        <v>6</v>
      </c>
    </row>
    <row r="198" spans="1:3" x14ac:dyDescent="0.25">
      <c r="A198" s="3">
        <v>196</v>
      </c>
      <c r="B198" s="3" t="s">
        <v>206</v>
      </c>
      <c r="C198" s="3" t="s">
        <v>5</v>
      </c>
    </row>
    <row r="199" spans="1:3" x14ac:dyDescent="0.25">
      <c r="A199" s="3">
        <v>197</v>
      </c>
      <c r="B199" s="3" t="s">
        <v>207</v>
      </c>
      <c r="C199" s="3" t="s">
        <v>6</v>
      </c>
    </row>
    <row r="200" spans="1:3" x14ac:dyDescent="0.25">
      <c r="A200" s="3">
        <v>198</v>
      </c>
      <c r="B200" s="3" t="s">
        <v>208</v>
      </c>
      <c r="C200" s="3" t="s">
        <v>6</v>
      </c>
    </row>
    <row r="201" spans="1:3" x14ac:dyDescent="0.25">
      <c r="A201" s="3">
        <v>199</v>
      </c>
      <c r="B201" s="3" t="s">
        <v>209</v>
      </c>
      <c r="C201" s="3" t="s">
        <v>6</v>
      </c>
    </row>
    <row r="202" spans="1:3" x14ac:dyDescent="0.25">
      <c r="A202" s="3">
        <v>200</v>
      </c>
      <c r="B202" s="3" t="s">
        <v>210</v>
      </c>
      <c r="C202" s="3" t="s">
        <v>6</v>
      </c>
    </row>
    <row r="203" spans="1:3" x14ac:dyDescent="0.25">
      <c r="A203" s="3">
        <v>201</v>
      </c>
      <c r="B203" s="3" t="s">
        <v>211</v>
      </c>
      <c r="C203" s="3" t="s">
        <v>6</v>
      </c>
    </row>
    <row r="204" spans="1:3" x14ac:dyDescent="0.25">
      <c r="A204" s="3">
        <v>202</v>
      </c>
      <c r="B204" s="3" t="s">
        <v>212</v>
      </c>
      <c r="C204" s="3" t="s">
        <v>6</v>
      </c>
    </row>
    <row r="205" spans="1:3" x14ac:dyDescent="0.25">
      <c r="A205" s="3">
        <v>203</v>
      </c>
      <c r="B205" s="3" t="s">
        <v>213</v>
      </c>
      <c r="C205" s="3" t="s">
        <v>6</v>
      </c>
    </row>
    <row r="206" spans="1:3" x14ac:dyDescent="0.25">
      <c r="A206" s="3">
        <v>204</v>
      </c>
      <c r="B206" s="3" t="s">
        <v>214</v>
      </c>
      <c r="C206" s="3" t="s">
        <v>5</v>
      </c>
    </row>
    <row r="207" spans="1:3" x14ac:dyDescent="0.25">
      <c r="A207" s="3">
        <v>205</v>
      </c>
      <c r="B207" s="3" t="s">
        <v>215</v>
      </c>
      <c r="C207" s="3" t="s">
        <v>6</v>
      </c>
    </row>
    <row r="208" spans="1:3" x14ac:dyDescent="0.25">
      <c r="A208" s="3">
        <v>206</v>
      </c>
      <c r="B208" s="3" t="s">
        <v>216</v>
      </c>
      <c r="C208" s="3" t="s">
        <v>6</v>
      </c>
    </row>
    <row r="209" spans="1:3" x14ac:dyDescent="0.25">
      <c r="A209" s="3">
        <v>207</v>
      </c>
      <c r="B209" s="3" t="s">
        <v>217</v>
      </c>
      <c r="C209" s="3" t="s">
        <v>6</v>
      </c>
    </row>
    <row r="210" spans="1:3" x14ac:dyDescent="0.25">
      <c r="A210" s="3">
        <v>208</v>
      </c>
      <c r="B210" s="3" t="s">
        <v>218</v>
      </c>
      <c r="C210" s="3" t="s">
        <v>6</v>
      </c>
    </row>
    <row r="211" spans="1:3" x14ac:dyDescent="0.25">
      <c r="A211" s="3">
        <v>209</v>
      </c>
      <c r="B211" s="3" t="s">
        <v>219</v>
      </c>
      <c r="C211" s="3" t="s">
        <v>5</v>
      </c>
    </row>
    <row r="212" spans="1:3" x14ac:dyDescent="0.25">
      <c r="A212" s="3">
        <v>210</v>
      </c>
      <c r="B212" s="3" t="s">
        <v>220</v>
      </c>
      <c r="C212" s="3" t="s">
        <v>6</v>
      </c>
    </row>
    <row r="213" spans="1:3" x14ac:dyDescent="0.25">
      <c r="A213" s="3">
        <v>211</v>
      </c>
      <c r="B213" s="3" t="s">
        <v>221</v>
      </c>
      <c r="C213" s="3" t="s">
        <v>6</v>
      </c>
    </row>
    <row r="214" spans="1:3" x14ac:dyDescent="0.25">
      <c r="A214" s="3">
        <v>212</v>
      </c>
      <c r="B214" s="3" t="s">
        <v>222</v>
      </c>
      <c r="C214" s="3" t="s">
        <v>6</v>
      </c>
    </row>
    <row r="215" spans="1:3" x14ac:dyDescent="0.25">
      <c r="A215" s="3">
        <v>213</v>
      </c>
      <c r="B215" s="3" t="s">
        <v>223</v>
      </c>
      <c r="C215" s="3" t="s">
        <v>6</v>
      </c>
    </row>
    <row r="216" spans="1:3" x14ac:dyDescent="0.25">
      <c r="A216" s="3">
        <v>214</v>
      </c>
      <c r="B216" s="3" t="s">
        <v>224</v>
      </c>
      <c r="C216" s="3" t="s">
        <v>6</v>
      </c>
    </row>
    <row r="217" spans="1:3" x14ac:dyDescent="0.25">
      <c r="A217" s="3">
        <v>215</v>
      </c>
      <c r="B217" s="3" t="s">
        <v>225</v>
      </c>
      <c r="C217" s="3" t="s">
        <v>6</v>
      </c>
    </row>
    <row r="218" spans="1:3" x14ac:dyDescent="0.25">
      <c r="A218" s="3">
        <v>216</v>
      </c>
      <c r="B218" s="3" t="s">
        <v>226</v>
      </c>
      <c r="C218" s="3" t="s">
        <v>5</v>
      </c>
    </row>
    <row r="219" spans="1:3" x14ac:dyDescent="0.25">
      <c r="A219" s="3">
        <v>217</v>
      </c>
      <c r="B219" s="3" t="s">
        <v>227</v>
      </c>
      <c r="C219" s="3" t="s">
        <v>5</v>
      </c>
    </row>
    <row r="220" spans="1:3" x14ac:dyDescent="0.25">
      <c r="A220" s="3">
        <v>218</v>
      </c>
      <c r="B220" s="3" t="s">
        <v>228</v>
      </c>
      <c r="C220" s="3" t="s">
        <v>6</v>
      </c>
    </row>
    <row r="221" spans="1:3" x14ac:dyDescent="0.25">
      <c r="A221" s="3">
        <v>219</v>
      </c>
      <c r="B221" s="3" t="s">
        <v>229</v>
      </c>
      <c r="C221" s="3" t="s">
        <v>6</v>
      </c>
    </row>
    <row r="222" spans="1:3" x14ac:dyDescent="0.25">
      <c r="A222" s="3">
        <v>220</v>
      </c>
      <c r="B222" s="3" t="s">
        <v>230</v>
      </c>
      <c r="C222" s="3" t="s">
        <v>6</v>
      </c>
    </row>
    <row r="223" spans="1:3" x14ac:dyDescent="0.25">
      <c r="A223" s="3">
        <v>221</v>
      </c>
      <c r="B223" s="3" t="s">
        <v>231</v>
      </c>
      <c r="C223" s="3" t="s">
        <v>6</v>
      </c>
    </row>
    <row r="224" spans="1:3" x14ac:dyDescent="0.25">
      <c r="A224" s="3">
        <v>222</v>
      </c>
      <c r="B224" s="3" t="s">
        <v>232</v>
      </c>
      <c r="C224" s="3" t="s">
        <v>6</v>
      </c>
    </row>
    <row r="225" spans="1:3" x14ac:dyDescent="0.25">
      <c r="A225" s="3">
        <v>223</v>
      </c>
      <c r="B225" s="3" t="s">
        <v>233</v>
      </c>
      <c r="C225" s="3" t="s">
        <v>6</v>
      </c>
    </row>
    <row r="226" spans="1:3" x14ac:dyDescent="0.25">
      <c r="A226" s="3">
        <v>224</v>
      </c>
      <c r="B226" s="3" t="s">
        <v>234</v>
      </c>
      <c r="C226" s="3" t="s">
        <v>6</v>
      </c>
    </row>
    <row r="227" spans="1:3" x14ac:dyDescent="0.25">
      <c r="A227" s="3">
        <v>225</v>
      </c>
      <c r="B227" s="3" t="s">
        <v>235</v>
      </c>
      <c r="C227" s="3" t="s">
        <v>6</v>
      </c>
    </row>
    <row r="228" spans="1:3" x14ac:dyDescent="0.25">
      <c r="A228" s="3">
        <v>226</v>
      </c>
      <c r="B228" s="3" t="s">
        <v>236</v>
      </c>
      <c r="C228" s="3" t="s">
        <v>6</v>
      </c>
    </row>
    <row r="229" spans="1:3" x14ac:dyDescent="0.25">
      <c r="A229" s="3">
        <v>227</v>
      </c>
      <c r="B229" s="3" t="s">
        <v>237</v>
      </c>
      <c r="C229" s="3" t="s">
        <v>6</v>
      </c>
    </row>
    <row r="230" spans="1:3" x14ac:dyDescent="0.25">
      <c r="A230" s="3">
        <v>228</v>
      </c>
      <c r="B230" s="3" t="s">
        <v>238</v>
      </c>
      <c r="C230" s="3" t="s">
        <v>6</v>
      </c>
    </row>
    <row r="231" spans="1:3" x14ac:dyDescent="0.25">
      <c r="A231" s="3">
        <v>229</v>
      </c>
      <c r="B231" s="3" t="s">
        <v>239</v>
      </c>
      <c r="C231" s="3" t="s">
        <v>6</v>
      </c>
    </row>
    <row r="232" spans="1:3" x14ac:dyDescent="0.25">
      <c r="A232" s="3">
        <v>230</v>
      </c>
      <c r="B232" s="3" t="s">
        <v>240</v>
      </c>
      <c r="C232" s="3" t="s">
        <v>6</v>
      </c>
    </row>
    <row r="233" spans="1:3" x14ac:dyDescent="0.25">
      <c r="A233" s="3">
        <v>231</v>
      </c>
      <c r="B233" s="3" t="s">
        <v>241</v>
      </c>
      <c r="C233" s="3" t="s">
        <v>6</v>
      </c>
    </row>
    <row r="234" spans="1:3" x14ac:dyDescent="0.25">
      <c r="A234" s="3">
        <v>232</v>
      </c>
      <c r="B234" s="3" t="s">
        <v>242</v>
      </c>
      <c r="C234" s="3" t="s">
        <v>6</v>
      </c>
    </row>
    <row r="235" spans="1:3" x14ac:dyDescent="0.25">
      <c r="A235" s="3">
        <v>233</v>
      </c>
      <c r="B235" s="3" t="s">
        <v>243</v>
      </c>
      <c r="C235" s="3" t="s">
        <v>6</v>
      </c>
    </row>
    <row r="236" spans="1:3" x14ac:dyDescent="0.25">
      <c r="A236" s="3">
        <v>234</v>
      </c>
      <c r="B236" s="3" t="s">
        <v>244</v>
      </c>
      <c r="C236" s="3" t="s">
        <v>6</v>
      </c>
    </row>
    <row r="237" spans="1:3" x14ac:dyDescent="0.25">
      <c r="A237" s="3">
        <v>235</v>
      </c>
      <c r="B237" s="3" t="s">
        <v>245</v>
      </c>
      <c r="C237" s="3" t="s">
        <v>6</v>
      </c>
    </row>
    <row r="238" spans="1:3" x14ac:dyDescent="0.25">
      <c r="A238" s="3">
        <v>236</v>
      </c>
      <c r="B238" s="3" t="s">
        <v>246</v>
      </c>
      <c r="C238" s="3" t="s">
        <v>6</v>
      </c>
    </row>
    <row r="239" spans="1:3" x14ac:dyDescent="0.25">
      <c r="A239" s="3">
        <v>237</v>
      </c>
      <c r="B239" s="3" t="s">
        <v>247</v>
      </c>
      <c r="C239" s="3" t="s">
        <v>6</v>
      </c>
    </row>
    <row r="240" spans="1:3" x14ac:dyDescent="0.25">
      <c r="A240" s="3">
        <v>238</v>
      </c>
      <c r="B240" s="3" t="s">
        <v>248</v>
      </c>
      <c r="C240" s="3" t="s">
        <v>6</v>
      </c>
    </row>
    <row r="241" spans="1:3" x14ac:dyDescent="0.25">
      <c r="A241" s="3">
        <v>239</v>
      </c>
      <c r="B241" s="3" t="s">
        <v>249</v>
      </c>
      <c r="C241" s="3" t="s">
        <v>6</v>
      </c>
    </row>
    <row r="242" spans="1:3" x14ac:dyDescent="0.25">
      <c r="A242" s="3">
        <v>240</v>
      </c>
      <c r="B242" s="3" t="s">
        <v>250</v>
      </c>
      <c r="C242" s="3" t="s">
        <v>6</v>
      </c>
    </row>
    <row r="243" spans="1:3" x14ac:dyDescent="0.25">
      <c r="A243" s="3">
        <v>241</v>
      </c>
      <c r="B243" s="3" t="s">
        <v>251</v>
      </c>
      <c r="C243" s="3" t="s">
        <v>6</v>
      </c>
    </row>
    <row r="244" spans="1:3" x14ac:dyDescent="0.25">
      <c r="A244" s="3">
        <v>242</v>
      </c>
      <c r="B244" s="3" t="s">
        <v>252</v>
      </c>
      <c r="C244" s="3" t="s">
        <v>6</v>
      </c>
    </row>
    <row r="245" spans="1:3" x14ac:dyDescent="0.25">
      <c r="A245" s="3">
        <v>243</v>
      </c>
      <c r="B245" s="3" t="s">
        <v>253</v>
      </c>
      <c r="C245" s="3" t="s">
        <v>6</v>
      </c>
    </row>
    <row r="246" spans="1:3" x14ac:dyDescent="0.25">
      <c r="A246" s="3">
        <v>244</v>
      </c>
      <c r="B246" s="3" t="s">
        <v>254</v>
      </c>
      <c r="C246" s="3" t="s">
        <v>6</v>
      </c>
    </row>
    <row r="247" spans="1:3" x14ac:dyDescent="0.25">
      <c r="A247" s="3">
        <v>245</v>
      </c>
      <c r="B247" s="3" t="s">
        <v>255</v>
      </c>
      <c r="C247" s="3" t="s">
        <v>6</v>
      </c>
    </row>
    <row r="248" spans="1:3" x14ac:dyDescent="0.25">
      <c r="A248" s="3">
        <v>246</v>
      </c>
      <c r="B248" s="3" t="s">
        <v>256</v>
      </c>
      <c r="C248" s="3" t="s">
        <v>6</v>
      </c>
    </row>
    <row r="249" spans="1:3" x14ac:dyDescent="0.25">
      <c r="A249" s="3">
        <v>247</v>
      </c>
      <c r="B249" s="3" t="s">
        <v>257</v>
      </c>
      <c r="C249" s="3" t="s">
        <v>6</v>
      </c>
    </row>
    <row r="250" spans="1:3" x14ac:dyDescent="0.25">
      <c r="A250" s="3">
        <v>248</v>
      </c>
      <c r="B250" s="3" t="s">
        <v>258</v>
      </c>
      <c r="C250" s="3" t="s">
        <v>6</v>
      </c>
    </row>
    <row r="251" spans="1:3" x14ac:dyDescent="0.25">
      <c r="A251" s="3">
        <v>249</v>
      </c>
      <c r="B251" s="3" t="s">
        <v>259</v>
      </c>
      <c r="C251" s="3" t="s">
        <v>6</v>
      </c>
    </row>
    <row r="252" spans="1:3" x14ac:dyDescent="0.25">
      <c r="A252" s="3">
        <v>250</v>
      </c>
      <c r="B252" s="3" t="s">
        <v>260</v>
      </c>
      <c r="C252" s="3" t="s">
        <v>5</v>
      </c>
    </row>
    <row r="253" spans="1:3" x14ac:dyDescent="0.25">
      <c r="A253" s="3">
        <v>251</v>
      </c>
      <c r="B253" s="3" t="s">
        <v>261</v>
      </c>
      <c r="C253" s="3" t="s">
        <v>5</v>
      </c>
    </row>
    <row r="254" spans="1:3" x14ac:dyDescent="0.25">
      <c r="A254" s="3">
        <v>252</v>
      </c>
      <c r="B254" s="3" t="s">
        <v>262</v>
      </c>
      <c r="C254" s="3" t="s">
        <v>6</v>
      </c>
    </row>
    <row r="255" spans="1:3" x14ac:dyDescent="0.25">
      <c r="A255" s="3">
        <v>253</v>
      </c>
      <c r="B255" s="3" t="s">
        <v>263</v>
      </c>
      <c r="C255" s="3" t="s">
        <v>6</v>
      </c>
    </row>
    <row r="256" spans="1:3" x14ac:dyDescent="0.25">
      <c r="A256" s="3">
        <v>254</v>
      </c>
      <c r="B256" s="3" t="s">
        <v>264</v>
      </c>
      <c r="C256" s="3" t="s">
        <v>6</v>
      </c>
    </row>
    <row r="257" spans="1:3" x14ac:dyDescent="0.25">
      <c r="A257" s="3">
        <v>255</v>
      </c>
      <c r="B257" s="3" t="s">
        <v>265</v>
      </c>
      <c r="C257" s="3" t="s">
        <v>6</v>
      </c>
    </row>
    <row r="258" spans="1:3" x14ac:dyDescent="0.25">
      <c r="A258" s="3">
        <v>256</v>
      </c>
      <c r="B258" s="3" t="s">
        <v>266</v>
      </c>
      <c r="C258" s="3" t="s">
        <v>6</v>
      </c>
    </row>
    <row r="259" spans="1:3" x14ac:dyDescent="0.25">
      <c r="A259" s="3">
        <v>257</v>
      </c>
      <c r="B259" s="3" t="s">
        <v>267</v>
      </c>
      <c r="C259" s="3" t="s">
        <v>5</v>
      </c>
    </row>
    <row r="260" spans="1:3" x14ac:dyDescent="0.25">
      <c r="A260" s="3">
        <v>258</v>
      </c>
      <c r="B260" s="3" t="s">
        <v>268</v>
      </c>
      <c r="C260" s="3" t="s">
        <v>5</v>
      </c>
    </row>
    <row r="261" spans="1:3" x14ac:dyDescent="0.25">
      <c r="A261" s="3">
        <v>259</v>
      </c>
      <c r="B261" s="3" t="s">
        <v>269</v>
      </c>
      <c r="C261" s="3" t="s">
        <v>5</v>
      </c>
    </row>
    <row r="262" spans="1:3" x14ac:dyDescent="0.25">
      <c r="A262" s="3">
        <v>260</v>
      </c>
      <c r="B262" s="3" t="s">
        <v>270</v>
      </c>
      <c r="C262" s="3" t="s">
        <v>6</v>
      </c>
    </row>
    <row r="263" spans="1:3" x14ac:dyDescent="0.25">
      <c r="A263" s="3">
        <v>261</v>
      </c>
      <c r="B263" s="3" t="s">
        <v>271</v>
      </c>
      <c r="C263" s="3" t="s">
        <v>6</v>
      </c>
    </row>
    <row r="264" spans="1:3" x14ac:dyDescent="0.25">
      <c r="A264" s="3">
        <v>262</v>
      </c>
      <c r="B264" s="3" t="s">
        <v>272</v>
      </c>
      <c r="C264" s="3" t="s">
        <v>6</v>
      </c>
    </row>
    <row r="265" spans="1:3" x14ac:dyDescent="0.25">
      <c r="A265" s="3">
        <v>263</v>
      </c>
      <c r="B265" s="3" t="s">
        <v>273</v>
      </c>
      <c r="C265" s="3" t="s">
        <v>6</v>
      </c>
    </row>
    <row r="266" spans="1:3" x14ac:dyDescent="0.25">
      <c r="A266" s="3">
        <v>264</v>
      </c>
      <c r="B266" s="3" t="s">
        <v>274</v>
      </c>
      <c r="C266" s="3" t="s">
        <v>6</v>
      </c>
    </row>
    <row r="267" spans="1:3" x14ac:dyDescent="0.25">
      <c r="A267" s="3">
        <v>265</v>
      </c>
      <c r="B267" s="3" t="s">
        <v>275</v>
      </c>
      <c r="C267" s="3" t="s">
        <v>5</v>
      </c>
    </row>
    <row r="268" spans="1:3" x14ac:dyDescent="0.25">
      <c r="A268" s="3">
        <v>266</v>
      </c>
      <c r="B268" s="3" t="s">
        <v>276</v>
      </c>
      <c r="C268" s="3" t="s">
        <v>6</v>
      </c>
    </row>
    <row r="269" spans="1:3" x14ac:dyDescent="0.25">
      <c r="A269" s="3">
        <v>267</v>
      </c>
      <c r="B269" s="3" t="s">
        <v>277</v>
      </c>
      <c r="C269" s="3" t="s">
        <v>6</v>
      </c>
    </row>
    <row r="270" spans="1:3" x14ac:dyDescent="0.25">
      <c r="A270" s="3">
        <v>268</v>
      </c>
      <c r="B270" s="3" t="s">
        <v>278</v>
      </c>
      <c r="C270" s="3" t="s">
        <v>6</v>
      </c>
    </row>
    <row r="271" spans="1:3" x14ac:dyDescent="0.25">
      <c r="A271" s="3">
        <v>269</v>
      </c>
      <c r="B271" s="3" t="s">
        <v>279</v>
      </c>
      <c r="C271" s="3" t="s">
        <v>5</v>
      </c>
    </row>
    <row r="272" spans="1:3" x14ac:dyDescent="0.25">
      <c r="A272" s="3">
        <v>270</v>
      </c>
      <c r="B272" s="3" t="s">
        <v>280</v>
      </c>
      <c r="C272" s="3" t="s">
        <v>5</v>
      </c>
    </row>
    <row r="273" spans="1:3" x14ac:dyDescent="0.25">
      <c r="A273" s="3">
        <v>271</v>
      </c>
      <c r="B273" s="3" t="s">
        <v>281</v>
      </c>
      <c r="C273" s="3" t="s">
        <v>6</v>
      </c>
    </row>
    <row r="274" spans="1:3" x14ac:dyDescent="0.25">
      <c r="A274" s="3">
        <v>272</v>
      </c>
      <c r="B274" s="3" t="s">
        <v>282</v>
      </c>
      <c r="C274" s="3" t="s">
        <v>5</v>
      </c>
    </row>
    <row r="275" spans="1:3" x14ac:dyDescent="0.25">
      <c r="A275" s="3">
        <v>273</v>
      </c>
      <c r="B275" s="3" t="s">
        <v>283</v>
      </c>
      <c r="C275" s="3" t="s">
        <v>6</v>
      </c>
    </row>
    <row r="276" spans="1:3" x14ac:dyDescent="0.25">
      <c r="A276" s="3">
        <v>274</v>
      </c>
      <c r="B276" s="3" t="s">
        <v>284</v>
      </c>
      <c r="C276" s="3" t="s">
        <v>6</v>
      </c>
    </row>
    <row r="277" spans="1:3" x14ac:dyDescent="0.25">
      <c r="A277" s="3">
        <v>275</v>
      </c>
      <c r="B277" s="3" t="s">
        <v>285</v>
      </c>
      <c r="C277" s="3" t="s">
        <v>5</v>
      </c>
    </row>
    <row r="278" spans="1:3" x14ac:dyDescent="0.25">
      <c r="A278" s="3">
        <v>276</v>
      </c>
      <c r="B278" s="3" t="s">
        <v>286</v>
      </c>
      <c r="C278" s="3" t="s">
        <v>5</v>
      </c>
    </row>
    <row r="279" spans="1:3" x14ac:dyDescent="0.25">
      <c r="A279" s="3">
        <v>277</v>
      </c>
      <c r="B279" s="3" t="s">
        <v>287</v>
      </c>
      <c r="C279" s="3" t="s">
        <v>6</v>
      </c>
    </row>
    <row r="280" spans="1:3" x14ac:dyDescent="0.25">
      <c r="A280" s="3">
        <v>278</v>
      </c>
      <c r="B280" s="3" t="s">
        <v>288</v>
      </c>
      <c r="C280" s="3" t="s">
        <v>5</v>
      </c>
    </row>
    <row r="281" spans="1:3" x14ac:dyDescent="0.25">
      <c r="A281" s="3">
        <v>279</v>
      </c>
      <c r="B281" s="3" t="s">
        <v>289</v>
      </c>
      <c r="C281" s="3" t="s">
        <v>6</v>
      </c>
    </row>
    <row r="282" spans="1:3" x14ac:dyDescent="0.25">
      <c r="A282" s="3">
        <v>280</v>
      </c>
      <c r="B282" s="3" t="s">
        <v>290</v>
      </c>
      <c r="C282" s="3" t="s">
        <v>5</v>
      </c>
    </row>
    <row r="283" spans="1:3" x14ac:dyDescent="0.25">
      <c r="A283" s="3">
        <v>281</v>
      </c>
      <c r="B283" s="3" t="s">
        <v>291</v>
      </c>
      <c r="C283" s="3" t="s">
        <v>6</v>
      </c>
    </row>
    <row r="284" spans="1:3" x14ac:dyDescent="0.25">
      <c r="A284" s="3">
        <v>282</v>
      </c>
      <c r="B284" s="3" t="s">
        <v>292</v>
      </c>
      <c r="C284" s="3" t="s">
        <v>6</v>
      </c>
    </row>
    <row r="285" spans="1:3" x14ac:dyDescent="0.25">
      <c r="A285" s="3">
        <v>283</v>
      </c>
      <c r="B285" s="3" t="s">
        <v>293</v>
      </c>
      <c r="C285" s="3" t="s">
        <v>5</v>
      </c>
    </row>
    <row r="286" spans="1:3" x14ac:dyDescent="0.25">
      <c r="A286" s="3">
        <v>284</v>
      </c>
      <c r="B286" s="3" t="s">
        <v>294</v>
      </c>
      <c r="C286" s="3" t="s">
        <v>5</v>
      </c>
    </row>
    <row r="287" spans="1:3" x14ac:dyDescent="0.25">
      <c r="A287" s="3">
        <v>285</v>
      </c>
      <c r="B287" s="3" t="s">
        <v>356</v>
      </c>
      <c r="C287" s="53" t="s">
        <v>6</v>
      </c>
    </row>
    <row r="288" spans="1:3" x14ac:dyDescent="0.25">
      <c r="A288" s="3">
        <v>286</v>
      </c>
      <c r="B288" s="3" t="s">
        <v>357</v>
      </c>
      <c r="C288" s="53" t="s">
        <v>5</v>
      </c>
    </row>
    <row r="289" spans="1:3" x14ac:dyDescent="0.25">
      <c r="A289" s="3">
        <v>287</v>
      </c>
      <c r="B289" s="3" t="s">
        <v>377</v>
      </c>
      <c r="C289" s="53" t="s">
        <v>6</v>
      </c>
    </row>
    <row r="290" spans="1:3" x14ac:dyDescent="0.25">
      <c r="A290" s="3">
        <v>288</v>
      </c>
      <c r="B290" s="3" t="s">
        <v>378</v>
      </c>
      <c r="C290" s="94" t="s">
        <v>5</v>
      </c>
    </row>
    <row r="291" spans="1:3" x14ac:dyDescent="0.25">
      <c r="A291" s="3">
        <v>289</v>
      </c>
      <c r="B291" s="3" t="s">
        <v>379</v>
      </c>
      <c r="C291" s="94" t="s">
        <v>6</v>
      </c>
    </row>
    <row r="292" spans="1:3" x14ac:dyDescent="0.25">
      <c r="A292" s="3">
        <v>290</v>
      </c>
      <c r="B292" s="3" t="s">
        <v>380</v>
      </c>
      <c r="C292" s="94" t="s">
        <v>5</v>
      </c>
    </row>
    <row r="293" spans="1:3" x14ac:dyDescent="0.25">
      <c r="A293" s="3">
        <v>291</v>
      </c>
      <c r="B293" s="3" t="s">
        <v>429</v>
      </c>
      <c r="C293" s="94" t="s">
        <v>5</v>
      </c>
    </row>
    <row r="294" spans="1:3" x14ac:dyDescent="0.25">
      <c r="A294" s="3">
        <v>292</v>
      </c>
      <c r="B294" s="3" t="s">
        <v>430</v>
      </c>
      <c r="C294" s="94" t="s">
        <v>5</v>
      </c>
    </row>
    <row r="295" spans="1:3" x14ac:dyDescent="0.25">
      <c r="A295" s="3">
        <v>293</v>
      </c>
      <c r="B295" s="3" t="s">
        <v>431</v>
      </c>
      <c r="C295" s="94" t="s">
        <v>6</v>
      </c>
    </row>
    <row r="296" spans="1:3" x14ac:dyDescent="0.25">
      <c r="A296" s="3">
        <v>294</v>
      </c>
      <c r="B296" s="3" t="s">
        <v>432</v>
      </c>
      <c r="C296" s="94" t="s">
        <v>5</v>
      </c>
    </row>
    <row r="297" spans="1:3" x14ac:dyDescent="0.25">
      <c r="A297" s="3">
        <v>295</v>
      </c>
      <c r="B297" s="3" t="s">
        <v>433</v>
      </c>
      <c r="C297" s="94" t="s">
        <v>6</v>
      </c>
    </row>
    <row r="298" spans="1:3" x14ac:dyDescent="0.25">
      <c r="A298" s="3">
        <v>296</v>
      </c>
      <c r="B298" s="3" t="s">
        <v>434</v>
      </c>
      <c r="C298" s="94" t="s">
        <v>5</v>
      </c>
    </row>
    <row r="299" spans="1:3" x14ac:dyDescent="0.25">
      <c r="A299" s="3">
        <v>297</v>
      </c>
      <c r="B299" s="3" t="s">
        <v>435</v>
      </c>
      <c r="C299" s="94" t="s">
        <v>5</v>
      </c>
    </row>
    <row r="300" spans="1:3" x14ac:dyDescent="0.25">
      <c r="A300" s="3">
        <v>298</v>
      </c>
      <c r="B300" s="3" t="s">
        <v>436</v>
      </c>
      <c r="C300" s="94" t="s">
        <v>5</v>
      </c>
    </row>
    <row r="301" spans="1:3" x14ac:dyDescent="0.25">
      <c r="A301" s="3">
        <v>299</v>
      </c>
      <c r="B301" s="3" t="s">
        <v>438</v>
      </c>
      <c r="C301" s="94" t="s">
        <v>5</v>
      </c>
    </row>
    <row r="302" spans="1:3" x14ac:dyDescent="0.25">
      <c r="A302" s="3">
        <v>300</v>
      </c>
      <c r="B302" s="3" t="s">
        <v>437</v>
      </c>
      <c r="C302" s="94" t="s">
        <v>6</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XFC1048562"/>
  <sheetViews>
    <sheetView topLeftCell="A43" zoomScale="70" zoomScaleNormal="70" zoomScaleSheetLayoutView="80" workbookViewId="0">
      <selection activeCell="N74" sqref="N74:AB74"/>
    </sheetView>
  </sheetViews>
  <sheetFormatPr defaultColWidth="0" defaultRowHeight="15" zeroHeight="1" x14ac:dyDescent="0.25"/>
  <cols>
    <col min="1" max="3" width="2.7109375" customWidth="1"/>
    <col min="4" max="4" width="3.28515625" customWidth="1"/>
    <col min="5" max="5" width="2.7109375" customWidth="1"/>
    <col min="6" max="6" width="3.85546875" customWidth="1"/>
    <col min="7" max="12" width="2.7109375" customWidth="1"/>
    <col min="13" max="13" width="9" customWidth="1"/>
    <col min="14" max="14" width="7" customWidth="1"/>
    <col min="15" max="30" width="2.7109375" customWidth="1"/>
    <col min="31" max="31" width="2.85546875" customWidth="1"/>
    <col min="32" max="32" width="4.85546875" customWidth="1"/>
    <col min="33" max="33" width="2.7109375" customWidth="1"/>
    <col min="34" max="34" width="3.42578125" customWidth="1"/>
    <col min="35" max="35" width="6.5703125" customWidth="1"/>
    <col min="36" max="36" width="2.42578125" customWidth="1"/>
    <col min="37" max="37" width="2.7109375" hidden="1" customWidth="1"/>
    <col min="38" max="38" width="7" customWidth="1"/>
    <col min="39" max="40" width="2.7109375" customWidth="1"/>
    <col min="41" max="41" width="8.28515625" customWidth="1"/>
    <col min="42" max="42" width="5.140625" customWidth="1"/>
    <col min="43" max="43" width="7.85546875" hidden="1" customWidth="1"/>
    <col min="44" max="44" width="9" hidden="1" customWidth="1"/>
    <col min="45" max="45" width="2.7109375" hidden="1" customWidth="1"/>
    <col min="46" max="46" width="4.5703125" hidden="1" customWidth="1"/>
    <col min="47" max="47" width="2.7109375" hidden="1" customWidth="1"/>
    <col min="48" max="48" width="3.140625" hidden="1" customWidth="1"/>
    <col min="49" max="49" width="7.28515625" hidden="1" customWidth="1"/>
    <col min="50" max="50" width="3.85546875" hidden="1" customWidth="1"/>
    <col min="51" max="51" width="4.85546875" customWidth="1"/>
    <col min="52" max="52" width="13.7109375" customWidth="1"/>
    <col min="53" max="56" width="2.42578125" customWidth="1"/>
    <col min="57" max="57" width="7.5703125" customWidth="1"/>
    <col min="58" max="58" width="7.28515625" customWidth="1"/>
    <col min="59" max="59" width="7.7109375" customWidth="1"/>
    <col min="60" max="60" width="2.7109375" customWidth="1"/>
    <col min="61" max="61" width="11.140625" customWidth="1"/>
    <col min="62" max="62" width="5.42578125" customWidth="1"/>
    <col min="63" max="63" width="2.42578125" customWidth="1"/>
    <col min="64" max="64" width="5.5703125" customWidth="1"/>
    <col min="65" max="65" width="2.42578125" customWidth="1"/>
    <col min="66" max="66" width="5" customWidth="1"/>
    <col min="67" max="67" width="2.42578125" customWidth="1"/>
    <col min="68" max="16383" width="3.140625" hidden="1"/>
    <col min="16384" max="16384" width="3" hidden="1"/>
  </cols>
  <sheetData>
    <row r="1" spans="1:91" ht="18.75" x14ac:dyDescent="0.3">
      <c r="A1" s="36" t="s">
        <v>313</v>
      </c>
      <c r="B1" s="36"/>
      <c r="C1" s="36"/>
      <c r="D1" s="36"/>
      <c r="E1" s="36" t="str">
        <f>BU6&amp;BT6&amp;BV6&amp;BT6&amp;BW6</f>
        <v>SOLICITAÇÃO DE PRORROGAÇÃO DE CONTRATO MEDIANTE PROCESSO SELETIVO SIMPLIFICADO</v>
      </c>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R1" s="36"/>
      <c r="AS1" s="36"/>
      <c r="AT1" s="36"/>
      <c r="AU1" s="36"/>
      <c r="AV1" s="36"/>
      <c r="AW1" s="36"/>
      <c r="AX1" s="36"/>
      <c r="AY1" s="160" t="str">
        <f>IF('TABELA DE SOLICITAÇÃO'!AA11="LIVRES","* A UNIDADE FEZ ABERTURA DE CONCURSO PÚBLICO PARA A AULA LIVRE NO MOMENTO DA ADMISSÃO?","")</f>
        <v/>
      </c>
      <c r="AZ1" s="161"/>
      <c r="BA1" s="161"/>
      <c r="BB1" s="161"/>
      <c r="BC1" s="161"/>
      <c r="BD1" s="161"/>
      <c r="BE1" s="161"/>
      <c r="BF1" s="161"/>
      <c r="BG1" s="161"/>
      <c r="BH1" s="161"/>
      <c r="BI1" s="161"/>
      <c r="BJ1" s="161"/>
      <c r="BK1" s="161"/>
      <c r="BL1" s="161"/>
      <c r="BM1" s="161"/>
      <c r="BN1" s="162"/>
      <c r="CE1">
        <v>1</v>
      </c>
      <c r="CF1" t="s">
        <v>300</v>
      </c>
    </row>
    <row r="2" spans="1:91" ht="18.75" x14ac:dyDescent="0.3">
      <c r="A2" s="170" t="s">
        <v>314</v>
      </c>
      <c r="B2" s="170"/>
      <c r="C2" s="170"/>
      <c r="D2" s="170"/>
      <c r="E2" s="170"/>
      <c r="F2" s="170"/>
      <c r="G2" s="36">
        <f>'TABELA DE SOLICITAÇÃO'!D7</f>
        <v>0</v>
      </c>
      <c r="H2" s="36"/>
      <c r="I2" s="36"/>
      <c r="J2" s="36"/>
      <c r="K2" s="36"/>
      <c r="L2" s="36"/>
      <c r="M2" s="36"/>
      <c r="N2" s="36"/>
      <c r="O2" s="36"/>
      <c r="P2" s="36"/>
      <c r="Q2" s="36"/>
      <c r="R2" s="36"/>
      <c r="S2" s="36"/>
      <c r="T2" s="36"/>
      <c r="U2" s="36"/>
      <c r="V2" s="36"/>
      <c r="W2" s="36"/>
      <c r="X2" s="36"/>
      <c r="Y2" s="36"/>
      <c r="Z2" s="36"/>
      <c r="AA2" s="36"/>
      <c r="AB2" s="36"/>
      <c r="AC2" s="36"/>
      <c r="AD2" s="36"/>
      <c r="AE2" s="36" t="s">
        <v>297</v>
      </c>
      <c r="AF2" s="36"/>
      <c r="AG2" s="62">
        <f>'TABELA DE SOLICITAÇÃO'!U7</f>
        <v>0</v>
      </c>
      <c r="AH2" s="36"/>
      <c r="AI2" s="36"/>
      <c r="AJ2" s="36"/>
      <c r="AK2" s="36"/>
      <c r="AL2" s="36"/>
      <c r="AO2" s="36"/>
      <c r="AP2" s="36"/>
      <c r="AQ2" s="36"/>
      <c r="AR2" s="36"/>
      <c r="AS2" s="36"/>
      <c r="AT2" s="36"/>
      <c r="AU2" s="36"/>
      <c r="AV2" s="36"/>
      <c r="AW2" s="36"/>
      <c r="AX2" s="36"/>
      <c r="AY2" s="160"/>
      <c r="AZ2" s="161"/>
      <c r="BA2" s="161"/>
      <c r="BB2" s="161"/>
      <c r="BC2" s="161"/>
      <c r="BD2" s="161"/>
      <c r="BE2" s="161"/>
      <c r="BF2" s="161"/>
      <c r="BG2" s="161"/>
      <c r="BH2" s="161"/>
      <c r="BI2" s="161"/>
      <c r="BJ2" s="161"/>
      <c r="BK2" s="161"/>
      <c r="BL2" s="161"/>
      <c r="BM2" s="161"/>
      <c r="BN2" s="162"/>
      <c r="BQ2" s="36"/>
      <c r="BR2" s="36"/>
      <c r="BS2" s="36"/>
      <c r="CE2">
        <v>2</v>
      </c>
      <c r="CF2" t="s">
        <v>301</v>
      </c>
    </row>
    <row r="3" spans="1:91" ht="24" customHeight="1" x14ac:dyDescent="0.3">
      <c r="A3" s="36" t="s">
        <v>344</v>
      </c>
      <c r="B3" s="36"/>
      <c r="C3" s="36"/>
      <c r="D3" s="36"/>
      <c r="E3" s="36"/>
      <c r="F3" s="170">
        <f>'TABELA DE SOLICITAÇÃO'!Q7</f>
        <v>0</v>
      </c>
      <c r="G3" s="170"/>
      <c r="H3" s="170"/>
      <c r="I3" s="170"/>
      <c r="J3" s="170"/>
      <c r="K3" s="36"/>
      <c r="L3" s="36"/>
      <c r="M3" s="36"/>
      <c r="N3" s="36"/>
      <c r="O3" s="36"/>
      <c r="P3" s="36"/>
      <c r="Q3" s="36"/>
      <c r="R3" s="36"/>
      <c r="S3" s="36"/>
      <c r="T3" s="36"/>
      <c r="U3" s="36"/>
      <c r="V3" s="36"/>
      <c r="W3" s="36"/>
      <c r="X3" s="36"/>
      <c r="Y3" s="36"/>
      <c r="Z3" s="36"/>
      <c r="AA3" s="36"/>
      <c r="AB3" s="36"/>
      <c r="AC3" s="36"/>
      <c r="AD3" s="37"/>
      <c r="AE3" s="170" t="s">
        <v>394</v>
      </c>
      <c r="AF3" s="170"/>
      <c r="AG3" s="170"/>
      <c r="AH3" s="170"/>
      <c r="AI3" s="170"/>
      <c r="AJ3" s="176">
        <f>N69</f>
        <v>0</v>
      </c>
      <c r="AK3" s="176"/>
      <c r="AL3" s="176"/>
      <c r="AM3" s="176"/>
      <c r="AN3" s="176"/>
      <c r="AO3" s="176"/>
      <c r="AP3" s="75"/>
      <c r="AQ3" s="75"/>
      <c r="AR3" s="36"/>
      <c r="AS3" s="36"/>
      <c r="AT3" s="36"/>
      <c r="AU3" s="36"/>
      <c r="AV3" s="36"/>
      <c r="AW3" s="36"/>
      <c r="AX3" s="36"/>
      <c r="AY3" s="163"/>
      <c r="AZ3" s="164"/>
      <c r="BA3" s="164"/>
      <c r="BB3" s="164"/>
      <c r="BC3" s="164"/>
      <c r="BD3" s="164"/>
      <c r="BE3" s="164"/>
      <c r="BF3" s="164"/>
      <c r="BG3" s="164"/>
      <c r="BH3" s="164"/>
      <c r="BI3" s="164"/>
      <c r="BJ3" s="164"/>
      <c r="BK3" s="164"/>
      <c r="BL3" s="164"/>
      <c r="BM3" s="164"/>
      <c r="BN3" s="165"/>
      <c r="BQ3" s="36"/>
      <c r="BR3" s="36"/>
      <c r="CE3">
        <v>3</v>
      </c>
      <c r="CF3" t="s">
        <v>302</v>
      </c>
    </row>
    <row r="4" spans="1:91" ht="18.75" x14ac:dyDescent="0.3">
      <c r="A4" s="170" t="s">
        <v>348</v>
      </c>
      <c r="B4" s="170"/>
      <c r="C4" s="170"/>
      <c r="D4" s="170"/>
      <c r="E4" s="175">
        <f>'TABELA DE SOLICITAÇÃO'!A4</f>
        <v>0</v>
      </c>
      <c r="F4" s="175"/>
      <c r="G4" s="36" t="str">
        <f>'TABELA DE SOLICITAÇÃO'!C4</f>
        <v/>
      </c>
      <c r="H4" s="36"/>
      <c r="I4" s="36"/>
      <c r="J4" s="36"/>
      <c r="K4" s="36"/>
      <c r="L4" s="36"/>
      <c r="M4" s="36"/>
      <c r="N4" s="36"/>
      <c r="O4" s="36"/>
      <c r="P4" s="36"/>
      <c r="Q4" s="36"/>
      <c r="R4" s="36"/>
      <c r="S4" s="36"/>
      <c r="T4" s="36"/>
      <c r="U4" s="36"/>
      <c r="V4" s="36"/>
      <c r="W4" s="36"/>
      <c r="X4" s="36"/>
      <c r="Y4" s="36"/>
      <c r="Z4" s="36"/>
      <c r="AA4" s="36"/>
      <c r="AB4" s="36"/>
      <c r="AC4" s="36"/>
      <c r="AD4" s="37"/>
      <c r="AE4" s="177" t="s">
        <v>395</v>
      </c>
      <c r="AF4" s="177"/>
      <c r="AG4" s="177"/>
      <c r="AH4" s="177"/>
      <c r="AI4" s="177"/>
      <c r="AJ4" s="176">
        <f>N70</f>
        <v>0</v>
      </c>
      <c r="AK4" s="176"/>
      <c r="AL4" s="176"/>
      <c r="AM4" s="176"/>
      <c r="AN4" s="176"/>
      <c r="AO4" s="176"/>
      <c r="AR4" s="36"/>
      <c r="AS4" s="36"/>
      <c r="AT4" s="36"/>
      <c r="AU4" s="36"/>
      <c r="AV4" s="36"/>
      <c r="AW4" s="36"/>
      <c r="AX4" s="36"/>
      <c r="AY4" s="166"/>
      <c r="AZ4" s="166"/>
      <c r="BA4" s="166"/>
      <c r="BB4" s="166"/>
      <c r="BC4" s="166"/>
      <c r="BD4" s="166"/>
      <c r="BE4" s="166"/>
      <c r="BF4" s="166"/>
      <c r="BG4" s="166"/>
      <c r="BH4" s="166"/>
      <c r="BI4" s="166"/>
      <c r="BJ4" s="166"/>
      <c r="BK4" s="166"/>
      <c r="BL4" s="166"/>
      <c r="BM4" s="166"/>
      <c r="BN4" s="166"/>
      <c r="BO4" s="36"/>
      <c r="BP4" s="36"/>
      <c r="BQ4" s="36"/>
      <c r="BR4" s="36"/>
      <c r="CE4">
        <v>4</v>
      </c>
      <c r="CF4" t="s">
        <v>303</v>
      </c>
    </row>
    <row r="5" spans="1:91" ht="18.75" x14ac:dyDescent="0.3">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167"/>
      <c r="AZ5" s="167"/>
      <c r="BA5" s="167"/>
      <c r="BB5" s="167"/>
      <c r="BC5" s="167"/>
      <c r="BD5" s="167"/>
      <c r="BE5" s="167"/>
      <c r="BF5" s="167"/>
      <c r="BG5" s="167"/>
      <c r="BH5" s="167"/>
      <c r="BI5" s="167"/>
      <c r="BJ5" s="167"/>
      <c r="BK5" s="167"/>
      <c r="BL5" s="167"/>
      <c r="BM5" s="167"/>
      <c r="BN5" s="167"/>
      <c r="BO5" s="36"/>
      <c r="BP5" s="36"/>
      <c r="BQ5" s="36"/>
      <c r="BR5" s="36"/>
      <c r="BW5" s="27" t="s">
        <v>335</v>
      </c>
      <c r="CE5">
        <v>5</v>
      </c>
      <c r="CF5" t="s">
        <v>304</v>
      </c>
    </row>
    <row r="6" spans="1:91" ht="26.25" customHeight="1" x14ac:dyDescent="0.3">
      <c r="A6" s="173" t="str">
        <f>BU16&amp;BT16&amp;BV16&amp;BW16</f>
        <v>A Direção da  , solicita a prorrogação contratual do(a) interessado(a) em epígrafe.</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74"/>
      <c r="AQ6" s="39"/>
      <c r="AR6" s="36"/>
      <c r="AS6" s="36"/>
      <c r="AT6" s="36"/>
      <c r="AU6" s="36"/>
      <c r="AV6" s="36"/>
      <c r="AW6" s="36"/>
      <c r="AX6" s="36"/>
      <c r="AY6" s="167"/>
      <c r="AZ6" s="167"/>
      <c r="BA6" s="167"/>
      <c r="BB6" s="167"/>
      <c r="BC6" s="167"/>
      <c r="BD6" s="167"/>
      <c r="BE6" s="167"/>
      <c r="BF6" s="167"/>
      <c r="BG6" s="167"/>
      <c r="BH6" s="167"/>
      <c r="BI6" s="167"/>
      <c r="BJ6" s="167"/>
      <c r="BK6" s="167"/>
      <c r="BL6" s="167"/>
      <c r="BM6" s="167"/>
      <c r="BN6" s="167"/>
      <c r="BO6" s="36"/>
      <c r="BP6" s="36"/>
      <c r="BQ6" s="36"/>
      <c r="BR6" s="36"/>
      <c r="BT6" t="s">
        <v>1</v>
      </c>
      <c r="BU6" s="27" t="str">
        <f>'TABELA DE SOLICITAÇÃO'!A1</f>
        <v>SOLICITAÇÃO DE PRORROGAÇÃO DE CONTRATO</v>
      </c>
      <c r="BV6" s="27" t="s">
        <v>393</v>
      </c>
      <c r="BW6" s="27" t="str">
        <f>UPPER(BW5)</f>
        <v>PROCESSO SELETIVO SIMPLIFICADO</v>
      </c>
      <c r="CE6">
        <v>6</v>
      </c>
      <c r="CF6" t="s">
        <v>329</v>
      </c>
    </row>
    <row r="7" spans="1:91" ht="18.75" x14ac:dyDescent="0.3">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74"/>
      <c r="AQ7" s="39"/>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CE7">
        <v>7</v>
      </c>
      <c r="CF7" t="s">
        <v>305</v>
      </c>
    </row>
    <row r="8" spans="1:91" ht="18.75" x14ac:dyDescent="0.3">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4"/>
      <c r="AQ8" s="39"/>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CE8">
        <v>8</v>
      </c>
      <c r="CF8" t="s">
        <v>306</v>
      </c>
    </row>
    <row r="9" spans="1:91" ht="18.75" x14ac:dyDescent="0.3">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4"/>
      <c r="AQ9" s="39"/>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X9" s="27"/>
      <c r="BY9" s="22"/>
      <c r="CE9">
        <v>9</v>
      </c>
      <c r="CF9" t="s">
        <v>307</v>
      </c>
    </row>
    <row r="10" spans="1:91" ht="18.75" x14ac:dyDescent="0.3">
      <c r="A10" s="171" t="str">
        <f>BX16&amp;BT16&amp;BY16&amp;BT16&amp;CA16&amp;CD16&amp;CB16&amp;CD16&amp;CC16&amp;CE16&amp;BT16&amp;BW15&amp;BT16&amp;BX15&amp;BT16&amp;BY15&amp;BT16&amp;BZ15&amp;BT16&amp;BW17&amp;BT16&amp;BX17&amp;BT16&amp;BY17&amp;CC18&amp;BT16&amp;CD18&amp;BT16&amp;BT16&amp;BU17&amp;BT16&amp;BV17&amp;CA15&amp;CB15&amp;BT16&amp;BU18&amp;BT16&amp;BV18&amp;BT16&amp;BW18&amp;BT16&amp;BX18&amp;BY18&amp;BT16&amp;BZ18&amp;BT16&amp;CA18&amp;CB18&amp;BT16</f>
        <v xml:space="preserve">0 foi admitido(a) em 0/1/1900, inicialmente contratado(a) pelo Edital de Abertura nº 0  Processo nº 0  para ministrar a(s) disciplina(s)  0, sendo esta(s) aula(s) 0  pelo prazo de 12 meses. Estas aulas foram em decorrência de 0 de   . </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38"/>
      <c r="AQ10" s="39"/>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CE10">
        <v>10</v>
      </c>
      <c r="CF10" t="s">
        <v>308</v>
      </c>
    </row>
    <row r="11" spans="1:91" ht="45.75" customHeight="1" x14ac:dyDescent="0.3">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39"/>
      <c r="AQ11" s="36"/>
      <c r="AR11" s="36"/>
      <c r="AS11" s="36"/>
      <c r="AT11" s="36"/>
      <c r="AU11" s="36"/>
      <c r="AV11" s="36"/>
      <c r="AW11" s="36"/>
      <c r="AX11" s="36"/>
      <c r="AY11" s="160" t="s">
        <v>424</v>
      </c>
      <c r="AZ11" s="161"/>
      <c r="BA11" s="161"/>
      <c r="BB11" s="161"/>
      <c r="BC11" s="161"/>
      <c r="BD11" s="161"/>
      <c r="BE11" s="161"/>
      <c r="BF11" s="161"/>
      <c r="BG11" s="161"/>
      <c r="BH11" s="161"/>
      <c r="BI11" s="161"/>
      <c r="BJ11" s="161"/>
      <c r="BK11" s="161"/>
      <c r="BL11" s="161"/>
      <c r="BM11" s="161"/>
      <c r="BN11" s="162"/>
      <c r="BO11" s="36"/>
      <c r="BP11" s="36"/>
      <c r="BQ11" s="36"/>
      <c r="CE11">
        <v>11</v>
      </c>
      <c r="CF11" t="s">
        <v>309</v>
      </c>
    </row>
    <row r="12" spans="1:91" ht="18.75" x14ac:dyDescent="0.3">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9"/>
      <c r="AQ12" s="36"/>
      <c r="AR12" s="36"/>
      <c r="AS12" s="36"/>
      <c r="AT12" s="36"/>
      <c r="AU12" s="36"/>
      <c r="AV12" s="36"/>
      <c r="AW12" s="36"/>
      <c r="AX12" s="36"/>
      <c r="AY12" s="160"/>
      <c r="AZ12" s="161"/>
      <c r="BA12" s="161"/>
      <c r="BB12" s="161"/>
      <c r="BC12" s="161"/>
      <c r="BD12" s="161"/>
      <c r="BE12" s="161"/>
      <c r="BF12" s="161"/>
      <c r="BG12" s="161"/>
      <c r="BH12" s="161"/>
      <c r="BI12" s="161"/>
      <c r="BJ12" s="161"/>
      <c r="BK12" s="161"/>
      <c r="BL12" s="161"/>
      <c r="BM12" s="161"/>
      <c r="BN12" s="162"/>
      <c r="BO12" s="36"/>
      <c r="BP12" s="36"/>
      <c r="BQ12" s="36"/>
      <c r="BU12" s="11">
        <f>'TABELA DE SOLICITAÇÃO'!V11</f>
        <v>0</v>
      </c>
      <c r="BV12">
        <f>DAY(BU12)</f>
        <v>0</v>
      </c>
      <c r="BW12" s="12">
        <f>MONTH(BU12)</f>
        <v>1</v>
      </c>
      <c r="BY12">
        <f>YEAR(BU12)</f>
        <v>1900</v>
      </c>
      <c r="CE12">
        <v>12</v>
      </c>
      <c r="CF12" t="s">
        <v>310</v>
      </c>
    </row>
    <row r="13" spans="1:91" ht="18.75" x14ac:dyDescent="0.3">
      <c r="A13" s="171" t="str">
        <f>BW20&amp;BU20&amp;BX20&amp;BU20&amp;BY20&amp;BU20&amp;BZ20&amp;AY4</f>
        <v xml:space="preserve">   </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38"/>
      <c r="AQ13" s="36"/>
      <c r="AR13" s="36"/>
      <c r="AS13" s="36"/>
      <c r="AT13" s="36"/>
      <c r="AU13" s="36"/>
      <c r="AV13" s="36"/>
      <c r="AW13" s="36"/>
      <c r="AX13" s="36"/>
      <c r="AY13" s="163"/>
      <c r="AZ13" s="164"/>
      <c r="BA13" s="164"/>
      <c r="BB13" s="164"/>
      <c r="BC13" s="164"/>
      <c r="BD13" s="164"/>
      <c r="BE13" s="164"/>
      <c r="BF13" s="164"/>
      <c r="BG13" s="164"/>
      <c r="BH13" s="164"/>
      <c r="BI13" s="164"/>
      <c r="BJ13" s="164"/>
      <c r="BK13" s="164"/>
      <c r="BL13" s="164"/>
      <c r="BM13" s="164"/>
      <c r="BN13" s="165"/>
      <c r="BO13" s="36"/>
      <c r="BP13" s="36"/>
      <c r="BQ13" s="36"/>
      <c r="BT13" t="s">
        <v>1</v>
      </c>
      <c r="BU13" s="11">
        <f>N74</f>
        <v>0</v>
      </c>
      <c r="BV13" s="12">
        <f>DAY(BU13)</f>
        <v>0</v>
      </c>
      <c r="BW13" s="12">
        <f>MONTH(BU13)</f>
        <v>1</v>
      </c>
      <c r="BX13" t="str">
        <f>VLOOKUP(BW13,CE1:CF12,2,FALSE)</f>
        <v>Janeiro</v>
      </c>
      <c r="BY13" s="12">
        <f>YEAR(BU13)</f>
        <v>1900</v>
      </c>
      <c r="BZ13" t="s">
        <v>315</v>
      </c>
      <c r="CA13" t="s">
        <v>353</v>
      </c>
      <c r="CK13" t="s">
        <v>382</v>
      </c>
      <c r="CL13" s="22" t="s">
        <v>383</v>
      </c>
      <c r="CM13" s="22" t="s">
        <v>384</v>
      </c>
    </row>
    <row r="14" spans="1:91" ht="18.75" x14ac:dyDescent="0.3">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39"/>
      <c r="AQ14" s="36"/>
      <c r="AR14" s="36"/>
      <c r="AS14" s="36"/>
      <c r="AT14" s="36"/>
      <c r="AU14" s="36"/>
      <c r="AV14" s="36"/>
      <c r="AW14" s="36"/>
      <c r="AX14" s="36"/>
      <c r="AY14" s="168"/>
      <c r="AZ14" s="168"/>
      <c r="BA14" s="168"/>
      <c r="BB14" s="168"/>
      <c r="BC14" s="168"/>
      <c r="BD14" s="168"/>
      <c r="BE14" s="168"/>
      <c r="BF14" s="168"/>
      <c r="BG14" s="168"/>
      <c r="BH14" s="168"/>
      <c r="BI14" s="168"/>
      <c r="BJ14" s="168"/>
      <c r="BK14" s="168"/>
      <c r="BL14" s="168"/>
      <c r="BM14" s="168"/>
      <c r="BN14" s="168"/>
      <c r="BO14" s="36"/>
      <c r="BP14" s="36"/>
      <c r="CC14" s="22"/>
      <c r="CD14" s="22"/>
      <c r="CE14" s="22"/>
      <c r="CF14" s="22"/>
      <c r="CJ14" t="s">
        <v>385</v>
      </c>
      <c r="CK14" t="e">
        <f>IF('TABELA DE SOLICITAÇÃO'!#REF!="x","1","0")</f>
        <v>#REF!</v>
      </c>
      <c r="CL14" s="22" t="str">
        <f>IF('TABELA DE SOLICITAÇÃO'!K17="x","1",IF('TABELA DE SOLICITAÇÃO'!N17="x","0","5"))</f>
        <v>5</v>
      </c>
      <c r="CM14" s="22" t="e">
        <f>CK14+CL14</f>
        <v>#REF!</v>
      </c>
    </row>
    <row r="15" spans="1:91" ht="18.75" x14ac:dyDescent="0.3">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81"/>
      <c r="AY15" s="168"/>
      <c r="AZ15" s="168"/>
      <c r="BA15" s="168"/>
      <c r="BB15" s="168"/>
      <c r="BC15" s="168"/>
      <c r="BD15" s="168"/>
      <c r="BE15" s="168"/>
      <c r="BF15" s="168"/>
      <c r="BG15" s="168"/>
      <c r="BH15" s="168"/>
      <c r="BI15" s="168"/>
      <c r="BJ15" s="168"/>
      <c r="BK15" s="168"/>
      <c r="BL15" s="168"/>
      <c r="BM15" s="168"/>
      <c r="BN15" s="168"/>
      <c r="BO15" s="36"/>
      <c r="BP15" s="36"/>
      <c r="BU15" s="9" t="s">
        <v>1</v>
      </c>
      <c r="BV15" s="52"/>
      <c r="BW15" s="47" t="s">
        <v>417</v>
      </c>
      <c r="BX15" s="47">
        <f>'TABELA DE SOLICITAÇÃO'!J10</f>
        <v>0</v>
      </c>
      <c r="BY15" s="47" t="s">
        <v>418</v>
      </c>
      <c r="BZ15" s="47">
        <f>'TABELA DE SOLICITAÇÃO'!T10</f>
        <v>0</v>
      </c>
      <c r="CA15" s="47"/>
      <c r="CB15" s="51" t="s">
        <v>315</v>
      </c>
      <c r="CC15" s="26" t="e">
        <f>IF('TABELA DE SOLICITAÇÃO'!#REF!="X",'TABELA DE SOLICITAÇÃO'!#REF!,"")</f>
        <v>#REF!</v>
      </c>
      <c r="CD15" s="22"/>
      <c r="CE15" s="22"/>
      <c r="CF15" s="22"/>
      <c r="CJ15" t="s">
        <v>386</v>
      </c>
      <c r="CK15" t="str">
        <f>IF('TABELA DE SOLICITAÇÃO'!AA11="Livres","1","5")</f>
        <v>5</v>
      </c>
      <c r="CL15" s="22" t="e">
        <f>IF('TABELA DE SOLICITAÇÃO'!#REF!="x","1",IF('TABELA DE SOLICITAÇÃO'!#REF!="x","0","5"))</f>
        <v>#REF!</v>
      </c>
      <c r="CM15" s="22" t="e">
        <f>CK15+CL15</f>
        <v>#REF!</v>
      </c>
    </row>
    <row r="16" spans="1:91" ht="18.75" x14ac:dyDescent="0.3">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9"/>
      <c r="AQ16" s="81"/>
      <c r="AY16" s="168"/>
      <c r="AZ16" s="168"/>
      <c r="BA16" s="168"/>
      <c r="BB16" s="168"/>
      <c r="BC16" s="168"/>
      <c r="BD16" s="168"/>
      <c r="BE16" s="168"/>
      <c r="BF16" s="168"/>
      <c r="BG16" s="168"/>
      <c r="BH16" s="168"/>
      <c r="BI16" s="168"/>
      <c r="BJ16" s="168"/>
      <c r="BK16" s="168"/>
      <c r="BL16" s="168"/>
      <c r="BM16" s="168"/>
      <c r="BN16" s="168"/>
      <c r="BO16" s="36"/>
      <c r="BP16" s="36"/>
      <c r="BT16" t="s">
        <v>1</v>
      </c>
      <c r="BU16" s="47" t="s">
        <v>328</v>
      </c>
      <c r="BV16" s="47" t="str">
        <f>'TABELA DE SOLICITAÇÃO'!C4</f>
        <v/>
      </c>
      <c r="BW16" s="47" t="s">
        <v>354</v>
      </c>
      <c r="BX16" s="25">
        <f>G2</f>
        <v>0</v>
      </c>
      <c r="BY16" s="25" t="s">
        <v>370</v>
      </c>
      <c r="BZ16" s="30">
        <f>'TABELA DE SOLICITAÇÃO'!AB7</f>
        <v>0</v>
      </c>
      <c r="CA16" s="25">
        <f>DAY(BZ16)</f>
        <v>0</v>
      </c>
      <c r="CB16" s="25">
        <f>MONTH(BZ16)</f>
        <v>1</v>
      </c>
      <c r="CC16" s="25">
        <f>YEAR(BZ16)</f>
        <v>1900</v>
      </c>
      <c r="CD16" s="25" t="s">
        <v>330</v>
      </c>
      <c r="CE16" s="25" t="s">
        <v>341</v>
      </c>
      <c r="CL16" s="73"/>
      <c r="CM16" t="e">
        <f>CM14+CM15</f>
        <v>#REF!</v>
      </c>
    </row>
    <row r="17" spans="1:88" ht="18.75" x14ac:dyDescent="0.3">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BO17" s="36"/>
      <c r="BP17" s="36"/>
      <c r="BU17" s="25" t="s">
        <v>336</v>
      </c>
      <c r="BV17" s="25" t="s">
        <v>2</v>
      </c>
      <c r="BW17" s="31" t="s">
        <v>390</v>
      </c>
      <c r="BX17" s="25"/>
      <c r="BY17" s="25">
        <f>'TABELA DE SOLICITAÇÃO'!J11</f>
        <v>0</v>
      </c>
      <c r="BZ17" s="25" t="s">
        <v>315</v>
      </c>
      <c r="CA17" s="26" t="s">
        <v>343</v>
      </c>
      <c r="CB17" s="26">
        <f>'TABELA DE SOLICITAÇÃO'!M23</f>
        <v>0</v>
      </c>
    </row>
    <row r="18" spans="1:88" ht="18.75" x14ac:dyDescent="0.3">
      <c r="A18" s="171" t="str">
        <f>CA17&amp;BT16&amp;CB17&amp;BV20</f>
        <v>Atualmente o(a) Interessado(a) leciona a(s) seguinte(s) disciplina(s): 0.</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39"/>
      <c r="AQ18" s="39"/>
      <c r="BO18" s="36"/>
      <c r="BP18" s="36"/>
      <c r="BU18" s="25" t="str">
        <f>IF('TABELA DE SOLICITAÇÃO'!T7="x","",IF('TABELA DE SOLICITAÇÃO'!H17="criação de cursos","Estas aulas vieram em decorrência a",IF('TABELA DE SOLICITAÇÃO'!H17="divisão de turmas","Estas aulas vieram em decorrência a","Estas aulas foram em decorrência de")))</f>
        <v>Estas aulas foram em decorrência de</v>
      </c>
      <c r="BV18" s="44">
        <f>'TABELA DE SOLICITAÇÃO'!J12</f>
        <v>0</v>
      </c>
      <c r="BW18" s="25" t="str">
        <f>IF(BV18="criação de cursos","",IF(BV18="Aulas Remanescentes de Atribuição","",(IF(BV18="Divisão de Turmas","","de"))))</f>
        <v>de</v>
      </c>
      <c r="BX18" s="25" t="str">
        <f>IF('TABELA DE SOLICITAÇÃO'!J13&lt;&gt;"",'TABELA DE SOLICITAÇÃO'!J13,"")</f>
        <v/>
      </c>
      <c r="BY18" s="25" t="str">
        <f>IF('TABELA DE SOLICITAÇÃO'!AB13&lt;&gt;"",",","")</f>
        <v/>
      </c>
      <c r="BZ18" s="25" t="str">
        <f>IF('TABELA DE SOLICITAÇÃO'!AB13&lt;&gt;"","matrícula","")</f>
        <v/>
      </c>
      <c r="CA18" s="25" t="str">
        <f>IF('TABELA DE SOLICITAÇÃO'!AB13&lt;&gt;"",'TABELA DE SOLICITAÇÃO'!AB13,"")</f>
        <v/>
      </c>
      <c r="CB18" s="25" t="str">
        <f>IF(BU18&lt;&gt;"",".","")</f>
        <v>.</v>
      </c>
      <c r="CC18" s="25" t="s">
        <v>381</v>
      </c>
      <c r="CD18" s="25">
        <f>'TABELA DE SOLICITAÇÃO'!AA11</f>
        <v>0</v>
      </c>
      <c r="CE18" s="22"/>
      <c r="CF18" s="22"/>
      <c r="CG18" s="22"/>
      <c r="CH18" s="22"/>
      <c r="CI18" s="22"/>
      <c r="CJ18" s="22"/>
    </row>
    <row r="19" spans="1:88" ht="18.75" x14ac:dyDescent="0.25">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39"/>
      <c r="AQ19" s="39"/>
      <c r="BU19" s="13"/>
      <c r="BX19" s="22"/>
      <c r="BY19" s="45"/>
      <c r="BZ19" s="22"/>
      <c r="CA19" s="22"/>
      <c r="CB19" s="45"/>
      <c r="CC19" s="22"/>
    </row>
    <row r="20" spans="1:88" ht="18.75" x14ac:dyDescent="0.25">
      <c r="A20" s="171"/>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39"/>
      <c r="AQ20" s="39"/>
      <c r="BU20" s="22" t="s">
        <v>1</v>
      </c>
      <c r="BV20" s="26" t="s">
        <v>315</v>
      </c>
      <c r="BW20" s="26" t="str">
        <f>IF('TABELA DE SOLICITAÇÃO'!AA11="Livres","A Unidade de Ensino informa que","")</f>
        <v/>
      </c>
      <c r="BX20" s="26" t="str">
        <f>IF('TABELA DE SOLICITAÇÃO'!K17="X"," teve início de abertura de Concurso Público após a admissão do servidor, ",IF('TABELA DE SOLICITAÇÃO'!N17="X"," não teve início a abertura de Concurso Público após a admissão do servidor, ",""))</f>
        <v/>
      </c>
      <c r="BZ20" s="11"/>
      <c r="CA20" s="22"/>
      <c r="CB20" s="22"/>
      <c r="CC20" s="22"/>
      <c r="CD20" s="22"/>
      <c r="CE20" s="65"/>
      <c r="CF20" s="22"/>
    </row>
    <row r="21" spans="1:88" ht="18.75" x14ac:dyDescent="0.25">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39"/>
      <c r="AQ21" s="39"/>
      <c r="BU21" s="22"/>
      <c r="BV21" s="22"/>
      <c r="BW21" s="22"/>
      <c r="BX21" s="26" t="e">
        <f>IF('TABELA DE SOLICITAÇÃO'!#REF!="x","Concurso Público","")</f>
        <v>#REF!</v>
      </c>
      <c r="BY21" s="32"/>
      <c r="BZ21" s="22"/>
      <c r="CA21" s="22"/>
      <c r="CB21" s="22"/>
      <c r="CC21" s="22"/>
      <c r="CD21" s="48" t="s">
        <v>345</v>
      </c>
      <c r="CE21" s="48" t="str">
        <f>IF('TABELA DE SOLICITAÇÃO'!M23&lt;&gt;"",'TABELA DE SOLICITAÇÃO'!#REF!,"")</f>
        <v/>
      </c>
    </row>
    <row r="22" spans="1:88" ht="18.75" x14ac:dyDescent="0.25">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39"/>
      <c r="AQ22" s="39"/>
      <c r="BU22" s="22"/>
      <c r="BV22" s="22"/>
      <c r="BW22" s="22"/>
      <c r="BX22" s="22"/>
      <c r="BY22" s="32"/>
      <c r="BZ22" s="22"/>
      <c r="CA22" s="22"/>
      <c r="CB22" s="22"/>
      <c r="CC22" s="22"/>
      <c r="CD22" s="22"/>
      <c r="CE22" s="22"/>
    </row>
    <row r="23" spans="1:88" ht="18.75" x14ac:dyDescent="0.25">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39"/>
      <c r="AQ23" s="39"/>
      <c r="BU23" s="28" t="str">
        <f>IF(N75="SIM","","Diante do exposto, entendemos que o pedido pode ser objeto de acolhimento, não podendo ultrapassar")</f>
        <v>Diante do exposto, entendemos que o pedido pode ser objeto de acolhimento, não podendo ultrapassar</v>
      </c>
      <c r="BV23" s="29">
        <f>N72</f>
        <v>0</v>
      </c>
      <c r="BW23" s="28">
        <f>IF(N75="SIM","",DAY(BV23))</f>
        <v>0</v>
      </c>
      <c r="BX23" s="28">
        <f>IF(N75="SIM","",MONTH(BV23))</f>
        <v>1</v>
      </c>
      <c r="BY23" s="28">
        <f>IF(N75="SIM","",YEAR(BV23))</f>
        <v>1900</v>
      </c>
      <c r="BZ23" s="28" t="str">
        <f>IF(N75="SIM","","/")</f>
        <v>/</v>
      </c>
      <c r="CA23" s="28" t="str">
        <f>IF(N75="SIM","",".")</f>
        <v>.</v>
      </c>
    </row>
    <row r="24" spans="1:88" ht="18.75" x14ac:dyDescent="0.25">
      <c r="A24" s="171"/>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39"/>
      <c r="AQ24" s="39"/>
    </row>
    <row r="25" spans="1:88" ht="18.75" x14ac:dyDescent="0.2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BU25" s="9" t="str">
        <f>IF(BW19&lt;&gt;"",BZ20,"")</f>
        <v/>
      </c>
      <c r="BV25" s="9" t="str">
        <f>IF(BW19&lt;&gt;"",",","")</f>
        <v/>
      </c>
      <c r="BW25" s="9" t="str">
        <f>IF(BW19&lt;&gt;"",".","")</f>
        <v/>
      </c>
      <c r="BY25" s="9" t="str">
        <f>IF('TABELA DE SOLICITAÇÃO'!T7="x","1","0")</f>
        <v>0</v>
      </c>
    </row>
    <row r="26" spans="1:88" ht="18.75" x14ac:dyDescent="0.25">
      <c r="A26" s="171">
        <f>AY14</f>
        <v>0</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39"/>
    </row>
    <row r="27" spans="1:88" ht="18" customHeight="1" x14ac:dyDescent="0.25">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39"/>
      <c r="BU27" s="20"/>
    </row>
    <row r="28" spans="1:88" ht="18.75" x14ac:dyDescent="0.2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88" ht="18.75" x14ac:dyDescent="0.25">
      <c r="A29" s="171" t="str">
        <f>BU23&amp;BU15&amp;BW23&amp;BZ23&amp;BX23&amp;BZ23&amp;BY23&amp;CA23</f>
        <v>Diante do exposto, entendemos que o pedido pode ser objeto de acolhimento, não podendo ultrapassar 0/1/1900.</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39"/>
      <c r="BX29" s="35"/>
    </row>
    <row r="30" spans="1:88" ht="18.75" x14ac:dyDescent="0.25">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39"/>
    </row>
    <row r="31" spans="1:88" ht="11.25" customHeight="1" x14ac:dyDescent="0.3">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row>
    <row r="32" spans="1:88" ht="11.25" customHeight="1" x14ac:dyDescent="0.25">
      <c r="A32" s="171" t="str">
        <f>IF(N75="SIM","",BU40)</f>
        <v xml:space="preserve">Alertamos que, conforme o artigo 451 da Consolidação das Leis do Trabalho (CLT), um contrato de trabalho por prazo determinado só pode ser prorrogado uma única vez, não podendo ultrapassar o limite temporal disposto no artigo 445 da CLT de 2 (dois) anos. </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39"/>
      <c r="AQ32" s="39"/>
      <c r="AR32" s="39"/>
      <c r="AS32" s="39"/>
      <c r="AT32" s="39"/>
      <c r="AU32" s="39"/>
      <c r="AV32" s="39"/>
      <c r="AW32" s="39"/>
      <c r="AX32" s="39"/>
      <c r="BV32" s="20"/>
    </row>
    <row r="33" spans="1:75" ht="15" customHeight="1" x14ac:dyDescent="0.25">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39"/>
      <c r="AQ33" s="39"/>
      <c r="AR33" s="39"/>
      <c r="AS33" s="39"/>
      <c r="AT33" s="39"/>
      <c r="AU33" s="39"/>
      <c r="AV33" s="39"/>
      <c r="AW33" s="39"/>
      <c r="AX33" s="39"/>
      <c r="BU33" s="11"/>
    </row>
    <row r="34" spans="1:75" ht="15" customHeight="1" x14ac:dyDescent="0.25">
      <c r="A34" s="17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39"/>
      <c r="AQ34" s="39"/>
      <c r="AR34" s="39"/>
      <c r="AS34" s="39"/>
      <c r="AT34" s="39"/>
      <c r="AU34" s="39"/>
      <c r="AV34" s="39"/>
      <c r="AW34" s="39"/>
      <c r="AX34" s="39"/>
    </row>
    <row r="35" spans="1:75" ht="15" customHeight="1" x14ac:dyDescent="0.25">
      <c r="A35" s="17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39"/>
      <c r="AQ35" s="39"/>
      <c r="AR35" s="39"/>
      <c r="AS35" s="39"/>
      <c r="AT35" s="39"/>
      <c r="AU35" s="39"/>
      <c r="AV35" s="39"/>
      <c r="AW35" s="39"/>
      <c r="AX35" s="39"/>
      <c r="BU35" s="33" t="str">
        <f>IF('TABELA DE SOLICITAÇÃO'!T7="x",BX29,"")</f>
        <v/>
      </c>
      <c r="BV35" s="34"/>
      <c r="BW35" s="34"/>
    </row>
    <row r="36" spans="1:75" ht="17.25" customHeight="1"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row>
    <row r="37" spans="1:75" ht="20.25" customHeight="1" x14ac:dyDescent="0.25">
      <c r="A37" s="171" t="s">
        <v>347</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39"/>
      <c r="AQ37" s="39"/>
      <c r="AR37" s="39"/>
      <c r="AS37" s="39"/>
      <c r="AT37" s="39"/>
      <c r="AU37" s="39"/>
      <c r="AV37" s="39"/>
      <c r="AW37" s="39"/>
      <c r="AX37" s="39"/>
    </row>
    <row r="38" spans="1:75" ht="11.25" customHeight="1" x14ac:dyDescent="0.2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BU38" s="51" t="s">
        <v>392</v>
      </c>
      <c r="BW38" s="66" t="s">
        <v>372</v>
      </c>
    </row>
    <row r="39" spans="1:75" ht="15.75" customHeight="1" x14ac:dyDescent="0.25">
      <c r="A39" s="171" t="s">
        <v>349</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39"/>
      <c r="AQ39" s="39"/>
      <c r="AR39" s="39"/>
      <c r="AS39" s="39"/>
      <c r="AT39" s="39"/>
      <c r="AU39" s="39"/>
      <c r="AV39" s="39"/>
      <c r="AW39" s="39"/>
      <c r="AX39" s="39"/>
      <c r="BW39" s="20"/>
    </row>
    <row r="40" spans="1:75" ht="20.25" customHeight="1" x14ac:dyDescent="0.25">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39"/>
      <c r="AQ40" s="39"/>
      <c r="AR40" s="39"/>
      <c r="AS40" s="39"/>
      <c r="AT40" s="39"/>
      <c r="AU40" s="39"/>
      <c r="AV40" s="39"/>
      <c r="AW40" s="39"/>
      <c r="AX40" s="39"/>
      <c r="BU40" t="s">
        <v>346</v>
      </c>
    </row>
    <row r="41" spans="1:75" ht="10.5" customHeight="1" x14ac:dyDescent="0.2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row>
    <row r="42" spans="1:75" ht="21.75" customHeight="1" x14ac:dyDescent="0.25">
      <c r="A42" s="171" t="s">
        <v>350</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39"/>
      <c r="AQ42" s="39"/>
      <c r="AR42" s="39"/>
      <c r="AS42" s="39"/>
      <c r="AT42" s="39"/>
      <c r="AU42" s="39"/>
      <c r="AV42" s="39"/>
      <c r="AW42" s="39"/>
      <c r="AX42" s="39"/>
    </row>
    <row r="43" spans="1:75" ht="15.75" customHeight="1" x14ac:dyDescent="0.25">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39"/>
      <c r="AQ43" s="39"/>
      <c r="AR43" s="39"/>
      <c r="AS43" s="39"/>
      <c r="AT43" s="39"/>
      <c r="AU43" s="39"/>
      <c r="AV43" s="39"/>
      <c r="AW43" s="39"/>
      <c r="AX43" s="39"/>
    </row>
    <row r="44" spans="1:75" ht="11.25" customHeight="1" x14ac:dyDescent="0.2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row>
    <row r="45" spans="1:75" ht="60" customHeight="1" x14ac:dyDescent="0.25">
      <c r="A45" s="172" t="s">
        <v>351</v>
      </c>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77"/>
      <c r="AQ45" s="77"/>
      <c r="AR45" s="77"/>
      <c r="AS45" s="77"/>
      <c r="AT45" s="77"/>
      <c r="AU45" s="77"/>
      <c r="AV45" s="77"/>
      <c r="AW45" s="77"/>
      <c r="AX45" s="77"/>
    </row>
    <row r="46" spans="1:75" ht="0.75" customHeight="1" x14ac:dyDescent="0.3">
      <c r="A46" s="174" t="e">
        <f>IF('TABELA DE SOLICITAÇÃO'!#REF!="não",BU38,"")</f>
        <v>#REF!</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76"/>
      <c r="AQ46" s="81">
        <v>4</v>
      </c>
      <c r="AR46" s="76"/>
      <c r="AS46" s="158" t="s">
        <v>391</v>
      </c>
      <c r="AT46" s="159"/>
      <c r="AU46" s="159"/>
      <c r="AV46" s="159"/>
      <c r="AW46" s="159"/>
      <c r="AX46" s="159"/>
      <c r="AY46" s="159"/>
      <c r="AZ46" s="159"/>
    </row>
    <row r="47" spans="1:75" ht="28.5" customHeight="1" x14ac:dyDescent="0.3">
      <c r="A47" s="36"/>
      <c r="B47" s="36"/>
      <c r="C47" s="36"/>
      <c r="D47" s="36"/>
      <c r="E47" s="36"/>
      <c r="F47" s="36"/>
      <c r="I47" s="36"/>
      <c r="J47" s="36"/>
      <c r="K47" s="36"/>
      <c r="L47" s="36"/>
      <c r="M47" s="36"/>
      <c r="N47" s="36"/>
      <c r="P47" s="40"/>
      <c r="Q47" s="36"/>
      <c r="S47" s="36"/>
      <c r="T47" s="40" t="s">
        <v>326</v>
      </c>
      <c r="V47" s="36"/>
      <c r="W47" s="36"/>
      <c r="X47" s="36"/>
      <c r="Y47" s="36"/>
      <c r="Z47" s="36"/>
      <c r="AG47" s="36"/>
      <c r="AH47" s="36"/>
      <c r="AI47" s="36"/>
      <c r="AJ47" s="36"/>
      <c r="AK47" s="36"/>
      <c r="AL47" s="36"/>
      <c r="AM47" s="36"/>
      <c r="AN47" s="36"/>
      <c r="AO47" s="36"/>
      <c r="AP47" s="36"/>
      <c r="AQ47" s="36"/>
      <c r="AR47" s="36"/>
      <c r="AS47" s="36"/>
      <c r="AT47" s="36"/>
      <c r="AU47" s="36"/>
      <c r="AV47" s="36"/>
      <c r="AW47" s="36"/>
      <c r="AX47" s="36"/>
    </row>
    <row r="48" spans="1:75" ht="9" customHeight="1" x14ac:dyDescent="0.3">
      <c r="A48" s="36"/>
      <c r="B48" s="36"/>
      <c r="C48" s="36"/>
      <c r="D48" s="36"/>
      <c r="E48" s="36"/>
      <c r="F48" s="36"/>
      <c r="I48" s="36"/>
      <c r="J48" s="36"/>
      <c r="K48" s="36"/>
      <c r="L48" s="36"/>
      <c r="M48" s="36"/>
      <c r="N48" s="36"/>
      <c r="P48" s="40"/>
      <c r="Q48" s="36"/>
      <c r="S48" s="36"/>
      <c r="T48" s="40"/>
      <c r="V48" s="36"/>
      <c r="W48" s="36"/>
      <c r="X48" s="36"/>
      <c r="Y48" s="36"/>
      <c r="Z48" s="36"/>
      <c r="AG48" s="36"/>
      <c r="AH48" s="36"/>
      <c r="AI48" s="36"/>
      <c r="AJ48" s="36"/>
      <c r="AK48" s="36"/>
      <c r="AL48" s="36"/>
      <c r="AM48" s="36"/>
      <c r="AN48" s="36"/>
      <c r="AO48" s="36"/>
      <c r="AP48" s="36"/>
      <c r="AQ48" s="36"/>
      <c r="AR48" s="36"/>
      <c r="AS48" s="36"/>
      <c r="AT48" s="36"/>
      <c r="AU48" s="36"/>
      <c r="AV48" s="36"/>
      <c r="AW48" s="36"/>
      <c r="AX48" s="36"/>
    </row>
    <row r="49" spans="1:50" ht="8.25" customHeight="1" x14ac:dyDescent="0.3">
      <c r="A49" s="36"/>
      <c r="B49" s="36"/>
      <c r="C49" s="36"/>
      <c r="D49" s="36"/>
      <c r="E49" s="36"/>
      <c r="F49" s="36"/>
      <c r="G49" s="40"/>
      <c r="I49" s="36"/>
      <c r="J49" s="36"/>
      <c r="K49" s="36"/>
      <c r="L49" s="36"/>
      <c r="M49" s="36"/>
      <c r="N49" s="36"/>
      <c r="O49" s="36"/>
      <c r="P49" s="40"/>
      <c r="Q49" s="36"/>
      <c r="R49" s="36"/>
      <c r="S49" s="36"/>
      <c r="T49" s="36"/>
      <c r="V49" s="36"/>
      <c r="W49" s="36"/>
      <c r="X49" s="36"/>
      <c r="Y49" s="36"/>
      <c r="Z49" s="36"/>
      <c r="AA49" s="46"/>
      <c r="AB49" s="46"/>
      <c r="AC49" s="46"/>
      <c r="AD49" s="46"/>
      <c r="AE49" s="46"/>
      <c r="AF49" s="36"/>
      <c r="AG49" s="36"/>
      <c r="AH49" s="36"/>
      <c r="AI49" s="36"/>
      <c r="AJ49" s="36"/>
      <c r="AK49" s="36"/>
      <c r="AL49" s="36"/>
      <c r="AM49" s="36"/>
      <c r="AN49" s="36"/>
      <c r="AO49" s="36"/>
      <c r="AP49" s="36"/>
      <c r="AQ49" s="36"/>
      <c r="AR49" s="36"/>
      <c r="AS49" s="36"/>
      <c r="AT49" s="36"/>
      <c r="AU49" s="36"/>
      <c r="AV49" s="36"/>
      <c r="AW49" s="36"/>
      <c r="AX49" s="36"/>
    </row>
    <row r="50" spans="1:50" ht="18.75" x14ac:dyDescent="0.3">
      <c r="A50" s="36"/>
      <c r="B50" s="36"/>
      <c r="C50" s="36"/>
      <c r="D50" s="36"/>
      <c r="E50" s="36"/>
      <c r="F50" s="36"/>
      <c r="G50" s="40"/>
      <c r="I50" s="36"/>
      <c r="J50" s="36"/>
      <c r="K50" s="36"/>
      <c r="L50" s="36"/>
      <c r="M50" s="36"/>
      <c r="N50" s="36"/>
      <c r="O50" s="36"/>
      <c r="P50" s="40"/>
      <c r="Q50" s="36"/>
      <c r="R50" s="36"/>
      <c r="S50" s="36"/>
      <c r="T50" s="36"/>
      <c r="V50" s="36"/>
      <c r="W50" s="36"/>
      <c r="X50" s="36"/>
      <c r="Y50" s="36"/>
      <c r="Z50" s="36"/>
      <c r="AC50" s="46" t="s">
        <v>299</v>
      </c>
      <c r="AD50" s="46"/>
      <c r="AE50" s="46"/>
      <c r="AF50" s="36" t="str">
        <f>BV13&amp;BT13&amp;CA13&amp;BT13&amp;BX13&amp;BT13&amp;CA13&amp;BT13&amp;BY13&amp;BZ13</f>
        <v>0 de Janeiro de 1900.</v>
      </c>
      <c r="AG50" s="36"/>
      <c r="AH50" s="36"/>
      <c r="AI50" s="36"/>
      <c r="AJ50" s="36"/>
      <c r="AK50" s="36"/>
      <c r="AL50" s="36"/>
      <c r="AM50" s="36"/>
      <c r="AN50" s="36"/>
      <c r="AO50" s="36"/>
      <c r="AP50" s="36"/>
      <c r="AQ50" s="36"/>
      <c r="AR50" s="36"/>
      <c r="AS50" s="36"/>
      <c r="AT50" s="36"/>
      <c r="AU50" s="36"/>
      <c r="AV50" s="36"/>
      <c r="AW50" s="36"/>
      <c r="AX50" s="36"/>
    </row>
    <row r="51" spans="1:50" ht="13.5" customHeight="1" x14ac:dyDescent="0.3">
      <c r="A51" s="36"/>
      <c r="B51" s="36"/>
      <c r="C51" s="36"/>
      <c r="D51" s="36"/>
      <c r="E51" s="36"/>
      <c r="F51" s="36"/>
      <c r="G51" s="40"/>
      <c r="I51" s="36"/>
      <c r="J51" s="36"/>
      <c r="K51" s="36"/>
      <c r="L51" s="36"/>
      <c r="M51" s="36"/>
      <c r="N51" s="36"/>
      <c r="O51" s="36"/>
      <c r="P51" s="40"/>
      <c r="Q51" s="36"/>
      <c r="R51" s="36"/>
      <c r="S51" s="36"/>
      <c r="T51" s="36"/>
      <c r="V51" s="36"/>
      <c r="W51" s="36"/>
      <c r="X51" s="36"/>
      <c r="Y51" s="36"/>
      <c r="Z51" s="36"/>
      <c r="AA51" s="46"/>
      <c r="AB51" s="46"/>
      <c r="AC51" s="46"/>
      <c r="AD51" s="46"/>
      <c r="AE51" s="46"/>
      <c r="AF51" s="36"/>
      <c r="AG51" s="36"/>
      <c r="AH51" s="36"/>
      <c r="AI51" s="36"/>
      <c r="AJ51" s="36"/>
      <c r="AK51" s="36"/>
      <c r="AL51" s="36"/>
      <c r="AM51" s="36"/>
      <c r="AN51" s="36"/>
      <c r="AO51" s="36"/>
      <c r="AP51" s="36"/>
      <c r="AQ51" s="36"/>
      <c r="AR51" s="36"/>
      <c r="AS51" s="36"/>
      <c r="AT51" s="36"/>
      <c r="AU51" s="36"/>
      <c r="AV51" s="36"/>
      <c r="AW51" s="36"/>
      <c r="AX51" s="36"/>
    </row>
    <row r="52" spans="1:50" ht="35.25" customHeight="1" x14ac:dyDescent="0.3">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row>
    <row r="53" spans="1:50" ht="18.75" x14ac:dyDescent="0.3">
      <c r="A53" s="36"/>
      <c r="B53" s="36">
        <f>N67</f>
        <v>0</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t="s">
        <v>398</v>
      </c>
      <c r="AB53" s="36"/>
      <c r="AC53" s="36"/>
      <c r="AD53" s="36"/>
      <c r="AE53" s="36"/>
      <c r="AF53" s="36"/>
      <c r="AG53" s="36"/>
      <c r="AH53" s="36"/>
      <c r="AI53" s="36"/>
      <c r="AJ53" s="36"/>
      <c r="AK53" s="36"/>
      <c r="AL53" s="36"/>
      <c r="AM53" s="36"/>
      <c r="AN53" s="36"/>
      <c r="AO53" s="36"/>
      <c r="AP53" s="36"/>
      <c r="AQ53" s="36"/>
      <c r="AR53" s="36"/>
      <c r="AS53" s="36"/>
      <c r="AT53" s="36"/>
      <c r="AU53" s="36"/>
      <c r="AV53" s="36"/>
      <c r="AW53" s="36"/>
      <c r="AX53" s="36"/>
    </row>
    <row r="54" spans="1:50" ht="18.75" x14ac:dyDescent="0.3">
      <c r="A54" s="41"/>
      <c r="B54" s="36" t="e">
        <f>N68</f>
        <v>#N/A</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t="s">
        <v>319</v>
      </c>
      <c r="AB54" s="36"/>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1:50" ht="7.5" customHeight="1" x14ac:dyDescent="0.3">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41"/>
      <c r="AE55" s="41"/>
      <c r="AF55" s="41"/>
      <c r="AG55" s="41"/>
      <c r="AH55" s="36"/>
      <c r="AI55" s="36"/>
      <c r="AJ55" s="36"/>
      <c r="AK55" s="36"/>
      <c r="AL55" s="36"/>
      <c r="AM55" s="36"/>
      <c r="AN55" s="36"/>
      <c r="AO55" s="36"/>
      <c r="AP55" s="36"/>
      <c r="AQ55" s="36"/>
      <c r="AR55" s="36"/>
      <c r="AS55" s="36"/>
      <c r="AT55" s="36"/>
      <c r="AU55" s="36"/>
      <c r="AV55" s="36"/>
      <c r="AW55" s="36"/>
      <c r="AX55" s="36"/>
    </row>
    <row r="56" spans="1:50" ht="12.75" customHeight="1" x14ac:dyDescent="0.3">
      <c r="A56" s="36"/>
      <c r="B56" s="36"/>
      <c r="C56" s="41"/>
      <c r="D56" s="41"/>
      <c r="E56" s="41"/>
      <c r="F56" s="41"/>
      <c r="G56" s="41"/>
      <c r="H56" s="41"/>
      <c r="I56" s="41"/>
      <c r="J56" s="41"/>
      <c r="K56" s="41"/>
      <c r="L56" s="41"/>
      <c r="M56" s="41"/>
      <c r="N56" s="41"/>
      <c r="O56" s="41"/>
      <c r="P56" s="36"/>
      <c r="Q56" s="41"/>
      <c r="R56" s="41"/>
      <c r="S56" s="41"/>
      <c r="T56" s="36"/>
      <c r="U56" s="41"/>
      <c r="V56" s="41"/>
      <c r="W56" s="41"/>
      <c r="X56" s="41"/>
      <c r="Y56" s="36"/>
      <c r="Z56" s="41"/>
      <c r="AA56" s="41"/>
      <c r="AB56" s="41"/>
      <c r="AC56" s="41"/>
      <c r="AD56" s="41"/>
      <c r="AE56" s="41"/>
      <c r="AF56" s="41"/>
      <c r="AG56" s="41"/>
      <c r="AH56" s="36"/>
      <c r="AI56" s="36"/>
      <c r="AJ56" s="36"/>
      <c r="AK56" s="36"/>
      <c r="AL56" s="36"/>
      <c r="AM56" s="36"/>
      <c r="AN56" s="36"/>
      <c r="AO56" s="36"/>
      <c r="AP56" s="36"/>
      <c r="AQ56" s="36"/>
      <c r="AR56" s="36"/>
      <c r="AS56" s="36"/>
      <c r="AT56" s="36"/>
      <c r="AU56" s="36"/>
      <c r="AV56" s="36"/>
      <c r="AW56" s="36"/>
      <c r="AX56" s="36"/>
    </row>
    <row r="57" spans="1:50" ht="46.5" customHeight="1" x14ac:dyDescent="0.3">
      <c r="A57" s="36"/>
      <c r="B57" s="36" t="s">
        <v>322</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t="s">
        <v>322</v>
      </c>
      <c r="AB57" s="36"/>
      <c r="AC57" s="36"/>
      <c r="AD57" s="36"/>
      <c r="AE57" s="36"/>
      <c r="AF57" s="36"/>
      <c r="AG57" s="41"/>
      <c r="AH57" s="36"/>
      <c r="AI57" s="36"/>
      <c r="AJ57" s="36"/>
      <c r="AK57" s="36"/>
      <c r="AL57" s="36"/>
      <c r="AM57" s="36"/>
      <c r="AN57" s="36"/>
      <c r="AO57" s="36"/>
      <c r="AP57" s="36"/>
      <c r="AQ57" s="36"/>
      <c r="AR57" s="36"/>
      <c r="AS57" s="36"/>
      <c r="AT57" s="36"/>
      <c r="AU57" s="36"/>
      <c r="AV57" s="36"/>
      <c r="AW57" s="36"/>
      <c r="AX57" s="36"/>
    </row>
    <row r="58" spans="1:50" ht="18.75" x14ac:dyDescent="0.3">
      <c r="A58" s="36"/>
      <c r="B58" s="36" t="s">
        <v>323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t="str">
        <f>IF(N75="SIM","Encaminhe-se ao GDS para autorização","Encaminhe-se à Unidade de Ensino")</f>
        <v>Encaminhe-se à Unidade de Ensino</v>
      </c>
      <c r="AB58" s="36"/>
      <c r="AC58" s="36"/>
      <c r="AD58" s="36"/>
      <c r="AE58" s="36"/>
      <c r="AF58" s="36"/>
      <c r="AG58" s="36"/>
      <c r="AH58" s="36"/>
      <c r="AI58" s="36"/>
      <c r="AJ58" s="36"/>
      <c r="AK58" s="36"/>
      <c r="AL58" s="36"/>
      <c r="AM58" s="36"/>
      <c r="AN58" s="36"/>
      <c r="AO58" s="36"/>
      <c r="AP58" s="36"/>
      <c r="AQ58" s="36"/>
      <c r="AR58" s="36"/>
      <c r="AS58" s="36"/>
      <c r="AT58" s="36"/>
      <c r="AU58" s="36"/>
      <c r="AV58" s="36"/>
      <c r="AW58" s="36"/>
      <c r="AX58" s="36"/>
    </row>
    <row r="59" spans="1:50" ht="18.75" x14ac:dyDescent="0.3">
      <c r="A59" s="36"/>
      <c r="B59" s="36" t="s">
        <v>375</v>
      </c>
      <c r="C59" s="36"/>
      <c r="D59" s="36"/>
      <c r="E59" s="36"/>
      <c r="F59" s="36"/>
      <c r="G59" s="36"/>
      <c r="H59" s="36"/>
      <c r="I59" s="36"/>
      <c r="J59" s="36"/>
      <c r="K59" s="36"/>
      <c r="L59" s="36"/>
      <c r="M59" s="67" t="str">
        <f>BY13&amp;CB15</f>
        <v>1900.</v>
      </c>
      <c r="N59" s="36"/>
      <c r="O59" s="36"/>
      <c r="P59" s="36"/>
      <c r="Q59" s="36"/>
      <c r="R59" s="36"/>
      <c r="S59" s="36"/>
      <c r="T59" s="36"/>
      <c r="U59" s="36"/>
      <c r="V59" s="36"/>
      <c r="W59" s="36"/>
      <c r="X59" s="36"/>
      <c r="Y59" s="36"/>
      <c r="Z59" s="36"/>
      <c r="AA59" s="36" t="s">
        <v>376</v>
      </c>
      <c r="AB59" s="36"/>
      <c r="AC59" s="36"/>
      <c r="AD59" s="36"/>
      <c r="AE59" s="36"/>
      <c r="AF59" s="36"/>
      <c r="AG59" s="36"/>
      <c r="AH59" s="36"/>
      <c r="AI59" s="36"/>
      <c r="AJ59" s="36"/>
      <c r="AK59" s="36"/>
      <c r="AL59" s="67" t="str">
        <f>BY13&amp;CB15</f>
        <v>1900.</v>
      </c>
      <c r="AM59" s="36"/>
      <c r="AN59" s="36"/>
      <c r="AO59" s="36"/>
      <c r="AP59" s="36"/>
      <c r="AQ59" s="36"/>
      <c r="AR59" s="36"/>
      <c r="AS59" s="36"/>
      <c r="AT59" s="36"/>
      <c r="AU59" s="36"/>
      <c r="AW59" s="36"/>
      <c r="AX59" s="36"/>
    </row>
    <row r="60" spans="1:50" ht="22.5" customHeight="1" x14ac:dyDescent="0.3">
      <c r="A60" s="36"/>
      <c r="B60" s="36" t="s">
        <v>312</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t="s">
        <v>311</v>
      </c>
      <c r="AB60" s="36"/>
      <c r="AC60" s="36"/>
      <c r="AD60" s="36"/>
      <c r="AE60" s="36"/>
      <c r="AF60" s="36"/>
      <c r="AG60" s="36"/>
      <c r="AH60" s="36"/>
      <c r="AI60" s="36"/>
      <c r="AJ60" s="36"/>
      <c r="AK60" s="36"/>
      <c r="AL60" s="36"/>
      <c r="AM60" s="36"/>
      <c r="AN60" s="36"/>
      <c r="AO60" s="36"/>
      <c r="AP60" s="36"/>
      <c r="AQ60" s="36"/>
      <c r="AR60" s="36"/>
      <c r="AS60" s="36"/>
      <c r="AT60" s="36"/>
      <c r="AU60" s="36"/>
      <c r="AV60" s="36"/>
      <c r="AW60" s="36"/>
      <c r="AX60" s="36"/>
    </row>
    <row r="61" spans="1:50" ht="6.75" customHeight="1" x14ac:dyDescent="0.3">
      <c r="A61" s="17"/>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row>
    <row r="62" spans="1:50" ht="58.5" customHeight="1" x14ac:dyDescent="0.3">
      <c r="A62" s="17"/>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row>
    <row r="63" spans="1:50" ht="18.75" x14ac:dyDescent="0.3">
      <c r="A63" s="17"/>
      <c r="B63" s="36" t="s">
        <v>324</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t="s">
        <v>399</v>
      </c>
      <c r="AB63" s="36"/>
      <c r="AC63" s="36"/>
      <c r="AD63" s="36"/>
      <c r="AE63" s="36"/>
      <c r="AF63" s="36"/>
      <c r="AG63" s="36"/>
      <c r="AH63" s="36"/>
      <c r="AI63" s="36"/>
      <c r="AJ63" s="36"/>
      <c r="AK63" s="36"/>
      <c r="AL63" s="36"/>
      <c r="AM63" s="36"/>
      <c r="AN63" s="36"/>
      <c r="AO63" s="36"/>
      <c r="AP63" s="36"/>
      <c r="AQ63" s="36"/>
      <c r="AR63" s="36"/>
      <c r="AS63" s="36"/>
      <c r="AT63" s="36"/>
      <c r="AU63" s="36"/>
      <c r="AV63" s="36"/>
      <c r="AW63" s="36"/>
      <c r="AX63" s="36"/>
    </row>
    <row r="64" spans="1:50" ht="18.75" x14ac:dyDescent="0.3">
      <c r="A64" s="17"/>
      <c r="B64" s="36" t="s">
        <v>352</v>
      </c>
      <c r="C64" s="36"/>
      <c r="D64" s="36"/>
      <c r="E64" s="36"/>
      <c r="F64" s="36"/>
      <c r="G64" s="36"/>
      <c r="H64" s="36"/>
      <c r="I64" s="36"/>
      <c r="J64" s="36"/>
      <c r="K64" s="36"/>
      <c r="L64" s="36"/>
      <c r="M64" s="36"/>
      <c r="N64" s="36"/>
      <c r="O64" s="36"/>
      <c r="P64" s="36"/>
      <c r="Q64" s="36"/>
      <c r="R64" s="36"/>
      <c r="S64" s="36"/>
      <c r="T64" s="36"/>
      <c r="U64" s="36"/>
      <c r="V64" s="36"/>
      <c r="W64" s="36"/>
      <c r="X64" s="36"/>
      <c r="Y64" s="36"/>
      <c r="Z64" s="36"/>
      <c r="AA64" s="36" t="s">
        <v>10</v>
      </c>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row r="65" spans="1:50" ht="18.75" x14ac:dyDescent="0.3">
      <c r="A65" s="17"/>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row>
    <row r="66" spans="1:50" ht="20.25" customHeight="1" x14ac:dyDescent="0.25">
      <c r="B66" s="169" t="s">
        <v>331</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row>
    <row r="67" spans="1:50" ht="24.95" customHeight="1" x14ac:dyDescent="0.25">
      <c r="A67" s="22"/>
      <c r="B67" s="156" t="s">
        <v>332</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row>
    <row r="68" spans="1:50" ht="24.95" customHeight="1" x14ac:dyDescent="0.25">
      <c r="A68" s="79"/>
      <c r="B68" s="156" t="s">
        <v>373</v>
      </c>
      <c r="C68" s="156"/>
      <c r="D68" s="156"/>
      <c r="E68" s="156"/>
      <c r="F68" s="156"/>
      <c r="G68" s="156"/>
      <c r="H68" s="156"/>
      <c r="I68" s="156"/>
      <c r="J68" s="156"/>
      <c r="K68" s="156"/>
      <c r="L68" s="156"/>
      <c r="M68" s="156"/>
      <c r="N68" s="179" t="e">
        <f>VLOOKUP(N67,'TABELA DE SOLICITAÇÃO'!AM1:AN9,2,FALSE)</f>
        <v>#N/A</v>
      </c>
      <c r="O68" s="179"/>
      <c r="P68" s="179"/>
      <c r="Q68" s="179"/>
      <c r="R68" s="179"/>
      <c r="S68" s="179"/>
      <c r="T68" s="179"/>
      <c r="U68" s="179"/>
      <c r="V68" s="179"/>
      <c r="W68" s="179"/>
      <c r="X68" s="179"/>
      <c r="Y68" s="179"/>
      <c r="Z68" s="179"/>
      <c r="AA68" s="179"/>
      <c r="AB68" s="179"/>
    </row>
    <row r="69" spans="1:50" ht="24.95" customHeight="1" x14ac:dyDescent="0.25">
      <c r="A69" s="80"/>
      <c r="B69" s="156" t="s">
        <v>396</v>
      </c>
      <c r="C69" s="156"/>
      <c r="D69" s="156"/>
      <c r="E69" s="156"/>
      <c r="F69" s="156"/>
      <c r="G69" s="156"/>
      <c r="H69" s="156"/>
      <c r="I69" s="156"/>
      <c r="J69" s="156"/>
      <c r="K69" s="156"/>
      <c r="L69" s="156"/>
      <c r="M69" s="156"/>
      <c r="N69" s="157"/>
      <c r="O69" s="157"/>
      <c r="P69" s="157"/>
      <c r="Q69" s="157"/>
      <c r="R69" s="157"/>
      <c r="S69" s="157"/>
      <c r="T69" s="157"/>
      <c r="U69" s="157"/>
      <c r="V69" s="157"/>
      <c r="W69" s="157"/>
      <c r="X69" s="157"/>
      <c r="Y69" s="157"/>
      <c r="Z69" s="157"/>
      <c r="AA69" s="157"/>
      <c r="AB69" s="157"/>
    </row>
    <row r="70" spans="1:50" ht="24.95" customHeight="1" x14ac:dyDescent="0.25">
      <c r="A70" s="80"/>
      <c r="B70" s="156" t="s">
        <v>397</v>
      </c>
      <c r="C70" s="156"/>
      <c r="D70" s="156"/>
      <c r="E70" s="156"/>
      <c r="F70" s="156"/>
      <c r="G70" s="156"/>
      <c r="H70" s="156"/>
      <c r="I70" s="156"/>
      <c r="J70" s="156"/>
      <c r="K70" s="156"/>
      <c r="L70" s="156"/>
      <c r="M70" s="156"/>
      <c r="N70" s="157"/>
      <c r="O70" s="157"/>
      <c r="P70" s="157"/>
      <c r="Q70" s="157"/>
      <c r="R70" s="157"/>
      <c r="S70" s="157"/>
      <c r="T70" s="157"/>
      <c r="U70" s="157"/>
      <c r="V70" s="157"/>
      <c r="W70" s="157"/>
      <c r="X70" s="157"/>
      <c r="Y70" s="157"/>
      <c r="Z70" s="157"/>
      <c r="AA70" s="157"/>
      <c r="AB70" s="157"/>
    </row>
    <row r="71" spans="1:50" ht="24.95" customHeight="1" x14ac:dyDescent="0.25">
      <c r="A71" s="80"/>
      <c r="B71" s="156" t="s">
        <v>374</v>
      </c>
      <c r="C71" s="156"/>
      <c r="D71" s="156"/>
      <c r="E71" s="156"/>
      <c r="F71" s="156"/>
      <c r="G71" s="156"/>
      <c r="H71" s="156"/>
      <c r="I71" s="156"/>
      <c r="J71" s="156"/>
      <c r="K71" s="156"/>
      <c r="L71" s="156"/>
      <c r="M71" s="156"/>
      <c r="N71" s="182">
        <f>'TABELA DE SOLICITAÇÃO'!AB7</f>
        <v>0</v>
      </c>
      <c r="O71" s="182"/>
      <c r="P71" s="182"/>
      <c r="Q71" s="182"/>
      <c r="R71" s="182"/>
      <c r="S71" s="182"/>
      <c r="T71" s="182"/>
      <c r="U71" s="182"/>
      <c r="V71" s="182"/>
      <c r="W71" s="182"/>
      <c r="X71" s="182"/>
      <c r="Y71" s="182"/>
      <c r="Z71" s="182"/>
      <c r="AA71" s="182"/>
      <c r="AB71" s="182"/>
    </row>
    <row r="72" spans="1:50" ht="24.95" customHeight="1" x14ac:dyDescent="0.25">
      <c r="A72" s="22"/>
      <c r="B72" s="156" t="s">
        <v>337</v>
      </c>
      <c r="C72" s="156"/>
      <c r="D72" s="156"/>
      <c r="E72" s="156"/>
      <c r="F72" s="156"/>
      <c r="G72" s="156"/>
      <c r="H72" s="156"/>
      <c r="I72" s="156"/>
      <c r="J72" s="156"/>
      <c r="K72" s="156"/>
      <c r="L72" s="156"/>
      <c r="M72" s="156"/>
      <c r="N72" s="180"/>
      <c r="O72" s="180"/>
      <c r="P72" s="180"/>
      <c r="Q72" s="180"/>
      <c r="R72" s="180"/>
      <c r="S72" s="180"/>
      <c r="T72" s="180"/>
      <c r="U72" s="180"/>
      <c r="V72" s="180"/>
      <c r="W72" s="180"/>
      <c r="X72" s="180"/>
      <c r="Y72" s="180"/>
      <c r="Z72" s="180"/>
      <c r="AA72" s="180"/>
      <c r="AB72" s="180"/>
    </row>
    <row r="73" spans="1:50" ht="24.95" customHeight="1" x14ac:dyDescent="0.25">
      <c r="A73" s="79"/>
      <c r="B73" s="156" t="s">
        <v>338</v>
      </c>
      <c r="C73" s="156"/>
      <c r="D73" s="156"/>
      <c r="E73" s="156"/>
      <c r="F73" s="156"/>
      <c r="G73" s="156"/>
      <c r="H73" s="156"/>
      <c r="I73" s="156"/>
      <c r="J73" s="156"/>
      <c r="K73" s="156"/>
      <c r="L73" s="156"/>
      <c r="M73" s="156"/>
      <c r="N73" s="181">
        <f>(N72-N71)</f>
        <v>0</v>
      </c>
      <c r="O73" s="181"/>
      <c r="P73" s="181"/>
      <c r="Q73" s="181"/>
      <c r="R73" s="181"/>
      <c r="S73" s="181"/>
      <c r="T73" s="181"/>
      <c r="U73" s="181"/>
      <c r="V73" s="181"/>
      <c r="W73" s="181"/>
      <c r="X73" s="181"/>
      <c r="Y73" s="181"/>
      <c r="Z73" s="181"/>
      <c r="AA73" s="181"/>
      <c r="AB73" s="181"/>
    </row>
    <row r="74" spans="1:50" ht="24.95" customHeight="1" x14ac:dyDescent="0.25">
      <c r="A74" s="80"/>
      <c r="B74" s="156" t="s">
        <v>358</v>
      </c>
      <c r="C74" s="156"/>
      <c r="D74" s="156"/>
      <c r="E74" s="156"/>
      <c r="F74" s="156"/>
      <c r="G74" s="156"/>
      <c r="H74" s="156"/>
      <c r="I74" s="156"/>
      <c r="J74" s="156"/>
      <c r="K74" s="156"/>
      <c r="L74" s="156"/>
      <c r="M74" s="156"/>
      <c r="N74" s="180"/>
      <c r="O74" s="180"/>
      <c r="P74" s="180"/>
      <c r="Q74" s="180"/>
      <c r="R74" s="180"/>
      <c r="S74" s="180"/>
      <c r="T74" s="180"/>
      <c r="U74" s="180"/>
      <c r="V74" s="180"/>
      <c r="W74" s="180"/>
      <c r="X74" s="180"/>
      <c r="Y74" s="180"/>
      <c r="Z74" s="180"/>
      <c r="AA74" s="180"/>
      <c r="AB74" s="180"/>
    </row>
    <row r="75" spans="1:50" ht="28.5" customHeight="1" x14ac:dyDescent="0.25">
      <c r="A75" s="80"/>
      <c r="B75" s="178" t="s">
        <v>371</v>
      </c>
      <c r="C75" s="178"/>
      <c r="D75" s="178"/>
      <c r="E75" s="178"/>
      <c r="F75" s="178"/>
      <c r="G75" s="178"/>
      <c r="H75" s="178"/>
      <c r="I75" s="178"/>
      <c r="J75" s="178"/>
      <c r="K75" s="178"/>
      <c r="L75" s="178"/>
      <c r="M75" s="178"/>
      <c r="N75" s="156"/>
      <c r="O75" s="156"/>
      <c r="P75" s="156"/>
      <c r="Q75" s="156"/>
      <c r="R75" s="156"/>
      <c r="S75" s="156"/>
      <c r="T75" s="156"/>
      <c r="U75" s="156"/>
      <c r="V75" s="156"/>
      <c r="W75" s="156"/>
      <c r="X75" s="156"/>
      <c r="Y75" s="156"/>
      <c r="Z75" s="156"/>
      <c r="AA75" s="156"/>
      <c r="AB75" s="156"/>
    </row>
    <row r="76" spans="1:50" ht="26.45" customHeight="1" x14ac:dyDescent="0.25"/>
    <row r="77" spans="1:50" ht="15" hidden="1" customHeight="1" x14ac:dyDescent="0.25">
      <c r="AK77" s="68"/>
      <c r="AL77" s="68"/>
      <c r="AM77" s="68"/>
      <c r="AN77" s="68"/>
      <c r="AO77" s="68"/>
      <c r="AP77" s="68"/>
      <c r="AQ77" s="68"/>
      <c r="AR77" s="68"/>
      <c r="AS77" s="68"/>
      <c r="AT77" s="68"/>
      <c r="AU77" s="68"/>
      <c r="AV77" s="68"/>
      <c r="AW77" s="68"/>
      <c r="AX77" s="68"/>
    </row>
    <row r="78" spans="1:50" ht="26.25" hidden="1" customHeight="1" x14ac:dyDescent="0.25">
      <c r="AK78" s="68"/>
      <c r="AL78" s="68"/>
      <c r="AM78" s="68"/>
      <c r="AN78" s="68"/>
      <c r="AO78" s="68"/>
      <c r="AP78" s="68"/>
      <c r="AQ78" s="68"/>
      <c r="AR78" s="68"/>
      <c r="AS78" s="68"/>
      <c r="AT78" s="68"/>
      <c r="AU78" s="68"/>
      <c r="AV78" s="68"/>
      <c r="AW78" s="68"/>
      <c r="AX78" s="68"/>
    </row>
    <row r="79" spans="1:50" ht="25.5" hidden="1" customHeight="1" x14ac:dyDescent="0.25">
      <c r="AK79" s="68"/>
      <c r="AL79" s="68"/>
      <c r="AM79" s="68"/>
      <c r="AN79" s="68"/>
      <c r="AO79" s="68"/>
      <c r="AP79" s="68"/>
      <c r="AQ79" s="68"/>
      <c r="AR79" s="68"/>
      <c r="AS79" s="68"/>
      <c r="AT79" s="68"/>
      <c r="AU79" s="68"/>
      <c r="AV79" s="68"/>
      <c r="AW79" s="68"/>
      <c r="AX79" s="68"/>
    </row>
    <row r="80" spans="1:50" ht="33.75" hidden="1" customHeight="1" x14ac:dyDescent="0.25">
      <c r="AK80" s="68"/>
      <c r="AL80" s="68"/>
      <c r="AM80" s="68"/>
      <c r="AN80" s="68"/>
      <c r="AO80" s="68"/>
      <c r="AP80" s="68"/>
      <c r="AQ80" s="68"/>
      <c r="AR80" s="68"/>
      <c r="AS80" s="68"/>
      <c r="AT80" s="68"/>
      <c r="AU80" s="68"/>
      <c r="AV80" s="68"/>
      <c r="AW80" s="68"/>
      <c r="AX80" s="68"/>
    </row>
    <row r="1048562" ht="20.25" hidden="1" customHeight="1" x14ac:dyDescent="0.25"/>
  </sheetData>
  <protectedRanges>
    <protectedRange sqref="A69 A74 N67 N72 N74:N75 N69:N70" name="Intervalo1"/>
  </protectedRanges>
  <dataConsolidate/>
  <mergeCells count="44">
    <mergeCell ref="B75:M75"/>
    <mergeCell ref="N75:AB75"/>
    <mergeCell ref="B68:M68"/>
    <mergeCell ref="N68:AB68"/>
    <mergeCell ref="B67:M67"/>
    <mergeCell ref="N67:AB67"/>
    <mergeCell ref="B69:M69"/>
    <mergeCell ref="N69:AB69"/>
    <mergeCell ref="B71:M71"/>
    <mergeCell ref="B74:M74"/>
    <mergeCell ref="N74:AB74"/>
    <mergeCell ref="B73:M73"/>
    <mergeCell ref="N73:AB73"/>
    <mergeCell ref="N71:AB71"/>
    <mergeCell ref="B72:M72"/>
    <mergeCell ref="N72:AB72"/>
    <mergeCell ref="AJ3:AO3"/>
    <mergeCell ref="A10:AO11"/>
    <mergeCell ref="A13:AO14"/>
    <mergeCell ref="F3:J3"/>
    <mergeCell ref="AE3:AI3"/>
    <mergeCell ref="AE4:AI4"/>
    <mergeCell ref="AJ4:AO4"/>
    <mergeCell ref="A18:AO24"/>
    <mergeCell ref="A37:AO37"/>
    <mergeCell ref="A26:AO27"/>
    <mergeCell ref="A4:D4"/>
    <mergeCell ref="E4:F4"/>
    <mergeCell ref="B70:M70"/>
    <mergeCell ref="N70:AB70"/>
    <mergeCell ref="AS46:AZ46"/>
    <mergeCell ref="AY1:BN3"/>
    <mergeCell ref="AY4:BN6"/>
    <mergeCell ref="AY11:BN13"/>
    <mergeCell ref="AY14:BN16"/>
    <mergeCell ref="B66:AB66"/>
    <mergeCell ref="A2:F2"/>
    <mergeCell ref="A32:AO35"/>
    <mergeCell ref="A29:AO30"/>
    <mergeCell ref="A42:AO43"/>
    <mergeCell ref="A45:AO45"/>
    <mergeCell ref="A6:AO7"/>
    <mergeCell ref="A46:AO46"/>
    <mergeCell ref="A39:AO40"/>
  </mergeCells>
  <conditionalFormatting sqref="N73">
    <cfRule type="colorScale" priority="1">
      <colorScale>
        <cfvo type="num" val="730"/>
        <cfvo type="num" val="731"/>
        <color rgb="FF00B050"/>
        <color rgb="FFFF0000"/>
      </colorScale>
    </cfRule>
  </conditionalFormatting>
  <dataValidations count="1">
    <dataValidation type="list" allowBlank="1" showInputMessage="1" showErrorMessage="1" sqref="N75:AB75" xr:uid="{00000000-0002-0000-0200-000000000000}">
      <formula1>$BW$37:$BW$38</formula1>
    </dataValidation>
  </dataValidations>
  <pageMargins left="0.98425196850393704" right="0.98425196850393704" top="1.5748031496062993" bottom="0.98425196850393704" header="0.51181102362204722" footer="0.51181102362204722"/>
  <pageSetup paperSize="9" scale="57" fitToHeight="0" orientation="portrait" horizontalDpi="4294967294" verticalDpi="4294967294" r:id="rId1"/>
  <headerFooter>
    <oddHeader>&amp;C&amp;G</oddHeader>
    <oddFooter>Página &amp;P de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'TABELA DE SOLICITAÇÃO'!$AM$1:$AM$9</xm:f>
          </x14:formula1>
          <xm:sqref>N67:AB67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TABELA DE SOLICITAÇÃO</vt:lpstr>
      <vt:lpstr>DADOS</vt:lpstr>
      <vt:lpstr>PRORROGAÇÃO</vt:lpstr>
      <vt:lpstr>PRORROGAÇÃO!Area_de_impressao</vt:lpstr>
      <vt:lpstr>'TABELA DE SOLICITAÇÃO'!Area_de_impressao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Fagner Gustavo Fortunato de Lima</dc:creator>
  <cp:lastModifiedBy>Fagner Gustavo Fortunato de Lima</cp:lastModifiedBy>
  <cp:lastPrinted>2019-11-06T13:47:15Z</cp:lastPrinted>
  <dcterms:created xsi:type="dcterms:W3CDTF">2013-06-25T16:35:56Z</dcterms:created>
  <dcterms:modified xsi:type="dcterms:W3CDTF">2023-02-09T02:11:46Z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380b4d-8a71-4241-982c-3816ad3ce8fc_Enabled">
    <vt:lpwstr>true</vt:lpwstr>
  </property>
  <property fmtid="{D5CDD505-2E9C-101B-9397-08002B2CF9AE}" pid="3" name="MSIP_Label_ff380b4d-8a71-4241-982c-3816ad3ce8fc_SetDate">
    <vt:lpwstr>2023-01-10T18:17:03Z</vt:lpwstr>
  </property>
  <property fmtid="{D5CDD505-2E9C-101B-9397-08002B2CF9AE}" pid="4" name="MSIP_Label_ff380b4d-8a71-4241-982c-3816ad3ce8fc_Method">
    <vt:lpwstr>Standard</vt:lpwstr>
  </property>
  <property fmtid="{D5CDD505-2E9C-101B-9397-08002B2CF9AE}" pid="5" name="MSIP_Label_ff380b4d-8a71-4241-982c-3816ad3ce8fc_Name">
    <vt:lpwstr>defa4170-0d19-0005-0004-bc88714345d2</vt:lpwstr>
  </property>
  <property fmtid="{D5CDD505-2E9C-101B-9397-08002B2CF9AE}" pid="6" name="MSIP_Label_ff380b4d-8a71-4241-982c-3816ad3ce8fc_SiteId">
    <vt:lpwstr>eabe64c5-68f5-4a76-8301-9577a679e449</vt:lpwstr>
  </property>
  <property fmtid="{D5CDD505-2E9C-101B-9397-08002B2CF9AE}" pid="7" name="MSIP_Label_ff380b4d-8a71-4241-982c-3816ad3ce8fc_ActionId">
    <vt:lpwstr>34cd4dd5-705a-4c84-b211-531068842a3d</vt:lpwstr>
  </property>
  <property fmtid="{D5CDD505-2E9C-101B-9397-08002B2CF9AE}" pid="8" name="MSIP_Label_ff380b4d-8a71-4241-982c-3816ad3ce8fc_ContentBits">
    <vt:lpwstr>0</vt:lpwstr>
  </property>
</Properties>
</file>